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19155" windowHeight="8085"/>
  </bookViews>
  <sheets>
    <sheet name="Prioritization" sheetId="9" r:id="rId1"/>
    <sheet name="Passage Benefits Modeling" sheetId="6" r:id="rId2"/>
    <sheet name="JDA North Collection #s" sheetId="7" r:id="rId3"/>
  </sheets>
  <definedNames>
    <definedName name="_xlnm.Print_Area" localSheetId="0">Prioritization!$A$1:$H$23</definedName>
  </definedNames>
  <calcPr calcId="125725"/>
</workbook>
</file>

<file path=xl/calcChain.xml><?xml version="1.0" encoding="utf-8"?>
<calcChain xmlns="http://schemas.openxmlformats.org/spreadsheetml/2006/main">
  <c r="I16" i="6"/>
  <c r="J16"/>
  <c r="J15"/>
  <c r="I15"/>
  <c r="I14"/>
  <c r="J14"/>
  <c r="J13"/>
  <c r="J12"/>
  <c r="J11"/>
  <c r="J10"/>
  <c r="J9"/>
  <c r="J8"/>
  <c r="J7"/>
  <c r="J6"/>
  <c r="J5"/>
  <c r="I13"/>
  <c r="I12"/>
  <c r="I11"/>
  <c r="I10"/>
  <c r="I9"/>
  <c r="I8"/>
  <c r="I7"/>
  <c r="I6"/>
  <c r="I5"/>
  <c r="CM21"/>
  <c r="CM24" s="1"/>
  <c r="CI21"/>
  <c r="CI24" s="1"/>
  <c r="CD21"/>
  <c r="CD24" s="1"/>
  <c r="BZ21"/>
  <c r="BZ24" s="1"/>
  <c r="BZ25" s="1"/>
  <c r="BZ26" s="1"/>
  <c r="BZ27" s="1"/>
  <c r="BZ28" s="1"/>
  <c r="BZ30" s="1"/>
  <c r="BZ31" s="1"/>
  <c r="CO15"/>
  <c r="CN15"/>
  <c r="CM15"/>
  <c r="CL15"/>
  <c r="CK15"/>
  <c r="CJ15"/>
  <c r="CI15"/>
  <c r="CH15"/>
  <c r="CG15"/>
  <c r="CE15"/>
  <c r="CD15"/>
  <c r="CC15"/>
  <c r="CB15"/>
  <c r="CA15"/>
  <c r="BZ15"/>
  <c r="BY15"/>
  <c r="BX15"/>
  <c r="BW15"/>
  <c r="CO14"/>
  <c r="CO21" s="1"/>
  <c r="CO24" s="1"/>
  <c r="CN14"/>
  <c r="CN21" s="1"/>
  <c r="CN24" s="1"/>
  <c r="CM14"/>
  <c r="CM20" s="1"/>
  <c r="CM23" s="1"/>
  <c r="CL14"/>
  <c r="CL20" s="1"/>
  <c r="CL23" s="1"/>
  <c r="CK14"/>
  <c r="CK20" s="1"/>
  <c r="CK23" s="1"/>
  <c r="CJ14"/>
  <c r="CJ21" s="1"/>
  <c r="CJ24" s="1"/>
  <c r="CI14"/>
  <c r="CI20" s="1"/>
  <c r="CI23" s="1"/>
  <c r="CH14"/>
  <c r="CH20" s="1"/>
  <c r="CH23" s="1"/>
  <c r="CG14"/>
  <c r="CG21" s="1"/>
  <c r="CG24" s="1"/>
  <c r="CE14"/>
  <c r="CE21" s="1"/>
  <c r="CE24" s="1"/>
  <c r="CD14"/>
  <c r="CD20" s="1"/>
  <c r="CD23" s="1"/>
  <c r="CC14"/>
  <c r="CC20" s="1"/>
  <c r="CC23" s="1"/>
  <c r="CB14"/>
  <c r="CB20" s="1"/>
  <c r="CB23" s="1"/>
  <c r="CA14"/>
  <c r="CA21" s="1"/>
  <c r="CA24" s="1"/>
  <c r="BZ14"/>
  <c r="BZ20" s="1"/>
  <c r="BZ23" s="1"/>
  <c r="BY14"/>
  <c r="BY20" s="1"/>
  <c r="BY23" s="1"/>
  <c r="BX14"/>
  <c r="BX21" s="1"/>
  <c r="BX24" s="1"/>
  <c r="BW14"/>
  <c r="BW21" s="1"/>
  <c r="BW24" s="1"/>
  <c r="CO10"/>
  <c r="CN10"/>
  <c r="CM10"/>
  <c r="CL10"/>
  <c r="CK10"/>
  <c r="CJ10"/>
  <c r="CI10"/>
  <c r="CH10"/>
  <c r="CG10"/>
  <c r="CE10"/>
  <c r="CD10"/>
  <c r="CC10"/>
  <c r="CB10"/>
  <c r="CA10"/>
  <c r="BZ10"/>
  <c r="BY10"/>
  <c r="BX10"/>
  <c r="BW10"/>
  <c r="BW25" l="1"/>
  <c r="BW26" s="1"/>
  <c r="BW27" s="1"/>
  <c r="BW28" s="1"/>
  <c r="BW30" s="1"/>
  <c r="BW31" s="1"/>
  <c r="CJ25"/>
  <c r="CJ26" s="1"/>
  <c r="CJ27" s="1"/>
  <c r="CJ28" s="1"/>
  <c r="CJ30" s="1"/>
  <c r="CJ31" s="1"/>
  <c r="CN25"/>
  <c r="CN26" s="1"/>
  <c r="CN27" s="1"/>
  <c r="CN28" s="1"/>
  <c r="CN30" s="1"/>
  <c r="CN31" s="1"/>
  <c r="CM25"/>
  <c r="CM26" s="1"/>
  <c r="CM27" s="1"/>
  <c r="CM28" s="1"/>
  <c r="CM30" s="1"/>
  <c r="CM31" s="1"/>
  <c r="CI25"/>
  <c r="CI26" s="1"/>
  <c r="CI27" s="1"/>
  <c r="CI28" s="1"/>
  <c r="CI30" s="1"/>
  <c r="CI31" s="1"/>
  <c r="CD25"/>
  <c r="CD26" s="1"/>
  <c r="CD27" s="1"/>
  <c r="CD28" s="1"/>
  <c r="CD30" s="1"/>
  <c r="CD31" s="1"/>
  <c r="BX20"/>
  <c r="BX23" s="1"/>
  <c r="BX25" s="1"/>
  <c r="BX26" s="1"/>
  <c r="BX27" s="1"/>
  <c r="BX28" s="1"/>
  <c r="BX30" s="1"/>
  <c r="BX31" s="1"/>
  <c r="CG20"/>
  <c r="CG23" s="1"/>
  <c r="CG25" s="1"/>
  <c r="CG26" s="1"/>
  <c r="CG27" s="1"/>
  <c r="CG28" s="1"/>
  <c r="CG30" s="1"/>
  <c r="CG31" s="1"/>
  <c r="CO20"/>
  <c r="CO23" s="1"/>
  <c r="CO25" s="1"/>
  <c r="CO26" s="1"/>
  <c r="CO27" s="1"/>
  <c r="CO28" s="1"/>
  <c r="CO30" s="1"/>
  <c r="CO31" s="1"/>
  <c r="BW20"/>
  <c r="BW23" s="1"/>
  <c r="CA20"/>
  <c r="CA23" s="1"/>
  <c r="CA25" s="1"/>
  <c r="CA26" s="1"/>
  <c r="CA27" s="1"/>
  <c r="CA28" s="1"/>
  <c r="CA30" s="1"/>
  <c r="CA31" s="1"/>
  <c r="CE20"/>
  <c r="CE23" s="1"/>
  <c r="CE25" s="1"/>
  <c r="CE26" s="1"/>
  <c r="CE27" s="1"/>
  <c r="CE28" s="1"/>
  <c r="CE30" s="1"/>
  <c r="CE31" s="1"/>
  <c r="CJ20"/>
  <c r="CJ23" s="1"/>
  <c r="CN20"/>
  <c r="CN23" s="1"/>
  <c r="BY21"/>
  <c r="BY24" s="1"/>
  <c r="BY25" s="1"/>
  <c r="BY26" s="1"/>
  <c r="BY27" s="1"/>
  <c r="BY28" s="1"/>
  <c r="BY30" s="1"/>
  <c r="BY31" s="1"/>
  <c r="CC21"/>
  <c r="CC24" s="1"/>
  <c r="CC25" s="1"/>
  <c r="CC26" s="1"/>
  <c r="CC27" s="1"/>
  <c r="CC28" s="1"/>
  <c r="CC30" s="1"/>
  <c r="CC31" s="1"/>
  <c r="CH21"/>
  <c r="CH24" s="1"/>
  <c r="CH25" s="1"/>
  <c r="CH26" s="1"/>
  <c r="CH27" s="1"/>
  <c r="CH28" s="1"/>
  <c r="CH30" s="1"/>
  <c r="CH31" s="1"/>
  <c r="CL21"/>
  <c r="CL24" s="1"/>
  <c r="CL25" s="1"/>
  <c r="CL26" s="1"/>
  <c r="CL27" s="1"/>
  <c r="CL28" s="1"/>
  <c r="CL30" s="1"/>
  <c r="CL31" s="1"/>
  <c r="CB21"/>
  <c r="CB24" s="1"/>
  <c r="CB25" s="1"/>
  <c r="CB26" s="1"/>
  <c r="CB27" s="1"/>
  <c r="CB28" s="1"/>
  <c r="CB30" s="1"/>
  <c r="CB31" s="1"/>
  <c r="CK21"/>
  <c r="CK24" s="1"/>
  <c r="CK25" s="1"/>
  <c r="CK26" s="1"/>
  <c r="CK27" s="1"/>
  <c r="CK28" s="1"/>
  <c r="CK30" s="1"/>
  <c r="CK31" s="1"/>
  <c r="C102" i="7" l="1"/>
  <c r="D102"/>
  <c r="B102"/>
  <c r="A88"/>
  <c r="A87"/>
  <c r="A86"/>
  <c r="A85"/>
  <c r="A84"/>
  <c r="A83"/>
  <c r="A82"/>
  <c r="A81"/>
  <c r="A80"/>
  <c r="A79"/>
  <c r="A78"/>
  <c r="BS21" i="6" l="1"/>
  <c r="BB21"/>
  <c r="AJ21"/>
  <c r="R21"/>
  <c r="BH19"/>
  <c r="BH22" s="1"/>
  <c r="BH23" s="1"/>
  <c r="BH24" s="1"/>
  <c r="BH25" s="1"/>
  <c r="BH26" s="1"/>
  <c r="BH28" s="1"/>
  <c r="BH29" s="1"/>
  <c r="G12" s="1"/>
  <c r="AQ19"/>
  <c r="AQ22" s="1"/>
  <c r="AQ23" s="1"/>
  <c r="AQ24" s="1"/>
  <c r="AQ25" s="1"/>
  <c r="AQ26" s="1"/>
  <c r="AQ28" s="1"/>
  <c r="AQ29" s="1"/>
  <c r="F5" s="1"/>
  <c r="Y19"/>
  <c r="Y22" s="1"/>
  <c r="Y23" s="1"/>
  <c r="Y24" s="1"/>
  <c r="Y25" s="1"/>
  <c r="Y26" s="1"/>
  <c r="Y28" s="1"/>
  <c r="Y29" s="1"/>
  <c r="C7" s="1"/>
  <c r="BS18"/>
  <c r="BR18"/>
  <c r="BR21" s="1"/>
  <c r="BO18"/>
  <c r="BO21" s="1"/>
  <c r="BN18"/>
  <c r="BN21" s="1"/>
  <c r="BK18"/>
  <c r="BK21" s="1"/>
  <c r="BI18"/>
  <c r="BI21" s="1"/>
  <c r="BF18"/>
  <c r="BF21" s="1"/>
  <c r="BF23" s="1"/>
  <c r="BF24" s="1"/>
  <c r="BF25" s="1"/>
  <c r="BF26" s="1"/>
  <c r="BF28" s="1"/>
  <c r="BF29" s="1"/>
  <c r="G10" s="1"/>
  <c r="BE18"/>
  <c r="BE21" s="1"/>
  <c r="BB18"/>
  <c r="BA18"/>
  <c r="BA21" s="1"/>
  <c r="AW18"/>
  <c r="AW21" s="1"/>
  <c r="AV18"/>
  <c r="AV21" s="1"/>
  <c r="AS18"/>
  <c r="AS21" s="1"/>
  <c r="AR18"/>
  <c r="AR21" s="1"/>
  <c r="AN18"/>
  <c r="AN21" s="1"/>
  <c r="AN23" s="1"/>
  <c r="AN24" s="1"/>
  <c r="AN25" s="1"/>
  <c r="AN26" s="1"/>
  <c r="AN28" s="1"/>
  <c r="AN29" s="1"/>
  <c r="D12" s="1"/>
  <c r="AM18"/>
  <c r="AM21" s="1"/>
  <c r="AJ18"/>
  <c r="AI18"/>
  <c r="AI21" s="1"/>
  <c r="AE18"/>
  <c r="AE21" s="1"/>
  <c r="AD18"/>
  <c r="AD21" s="1"/>
  <c r="AA18"/>
  <c r="AA21" s="1"/>
  <c r="Z18"/>
  <c r="Z21" s="1"/>
  <c r="W18"/>
  <c r="W21" s="1"/>
  <c r="W23" s="1"/>
  <c r="W24" s="1"/>
  <c r="W25" s="1"/>
  <c r="W26" s="1"/>
  <c r="W28" s="1"/>
  <c r="W29" s="1"/>
  <c r="C5" s="1"/>
  <c r="U18"/>
  <c r="U21" s="1"/>
  <c r="R18"/>
  <c r="Q18"/>
  <c r="Q21" s="1"/>
  <c r="N18"/>
  <c r="N21" s="1"/>
  <c r="M18"/>
  <c r="M21" s="1"/>
  <c r="BS13"/>
  <c r="BR13"/>
  <c r="BQ13"/>
  <c r="BP13"/>
  <c r="BO13"/>
  <c r="BN13"/>
  <c r="BM13"/>
  <c r="BL13"/>
  <c r="BK13"/>
  <c r="BI13"/>
  <c r="BH13"/>
  <c r="BG13"/>
  <c r="BF13"/>
  <c r="BE13"/>
  <c r="BD13"/>
  <c r="BC13"/>
  <c r="BB13"/>
  <c r="BA13"/>
  <c r="AY13"/>
  <c r="AX13"/>
  <c r="AW13"/>
  <c r="AV13"/>
  <c r="AU13"/>
  <c r="AT13"/>
  <c r="AS13"/>
  <c r="AR13"/>
  <c r="AQ13"/>
  <c r="AO13"/>
  <c r="AN13"/>
  <c r="AM13"/>
  <c r="AL13"/>
  <c r="AK13"/>
  <c r="AJ13"/>
  <c r="AI13"/>
  <c r="AH13"/>
  <c r="AG13"/>
  <c r="AE13"/>
  <c r="AD13"/>
  <c r="AC13"/>
  <c r="AB13"/>
  <c r="AA13"/>
  <c r="Z13"/>
  <c r="Y13"/>
  <c r="X13"/>
  <c r="W13"/>
  <c r="U13"/>
  <c r="T13"/>
  <c r="S13"/>
  <c r="R13"/>
  <c r="Q13"/>
  <c r="P13"/>
  <c r="O13"/>
  <c r="N13"/>
  <c r="M13"/>
  <c r="BS12"/>
  <c r="BS19" s="1"/>
  <c r="BS22" s="1"/>
  <c r="BS23" s="1"/>
  <c r="BS24" s="1"/>
  <c r="BS25" s="1"/>
  <c r="BS26" s="1"/>
  <c r="BS28" s="1"/>
  <c r="BS29" s="1"/>
  <c r="H13" s="1"/>
  <c r="BR12"/>
  <c r="BR19" s="1"/>
  <c r="BR22" s="1"/>
  <c r="BQ12"/>
  <c r="BQ18" s="1"/>
  <c r="BQ21" s="1"/>
  <c r="BP12"/>
  <c r="BP18" s="1"/>
  <c r="BP21" s="1"/>
  <c r="BO12"/>
  <c r="BO19" s="1"/>
  <c r="BO22" s="1"/>
  <c r="BO23" s="1"/>
  <c r="BO24" s="1"/>
  <c r="BO25" s="1"/>
  <c r="BO26" s="1"/>
  <c r="BO28" s="1"/>
  <c r="BO29" s="1"/>
  <c r="H9" s="1"/>
  <c r="BN12"/>
  <c r="BN19" s="1"/>
  <c r="BN22" s="1"/>
  <c r="BN23" s="1"/>
  <c r="BN24" s="1"/>
  <c r="BN25" s="1"/>
  <c r="BN26" s="1"/>
  <c r="BN28" s="1"/>
  <c r="BN29" s="1"/>
  <c r="H8" s="1"/>
  <c r="BM12"/>
  <c r="BM18" s="1"/>
  <c r="BM21" s="1"/>
  <c r="BL12"/>
  <c r="BL18" s="1"/>
  <c r="BL21" s="1"/>
  <c r="BK12"/>
  <c r="BK19" s="1"/>
  <c r="BK22" s="1"/>
  <c r="BI12"/>
  <c r="BI19" s="1"/>
  <c r="BI22" s="1"/>
  <c r="BH12"/>
  <c r="BH18" s="1"/>
  <c r="BH21" s="1"/>
  <c r="BG12"/>
  <c r="BG18" s="1"/>
  <c r="BG21" s="1"/>
  <c r="BF12"/>
  <c r="BF19" s="1"/>
  <c r="BF22" s="1"/>
  <c r="BE12"/>
  <c r="BE19" s="1"/>
  <c r="BE22" s="1"/>
  <c r="BE23" s="1"/>
  <c r="BE24" s="1"/>
  <c r="BE25" s="1"/>
  <c r="BE26" s="1"/>
  <c r="BE28" s="1"/>
  <c r="BE29" s="1"/>
  <c r="G9" s="1"/>
  <c r="BD12"/>
  <c r="BD18" s="1"/>
  <c r="BD21" s="1"/>
  <c r="BC12"/>
  <c r="BC18" s="1"/>
  <c r="BC21" s="1"/>
  <c r="BB12"/>
  <c r="BB19" s="1"/>
  <c r="BB22" s="1"/>
  <c r="BB23" s="1"/>
  <c r="BB24" s="1"/>
  <c r="BB25" s="1"/>
  <c r="BB26" s="1"/>
  <c r="BB28" s="1"/>
  <c r="BB29" s="1"/>
  <c r="G6" s="1"/>
  <c r="BA12"/>
  <c r="BA19" s="1"/>
  <c r="BA22" s="1"/>
  <c r="AY12"/>
  <c r="AY18" s="1"/>
  <c r="AY21" s="1"/>
  <c r="AX12"/>
  <c r="AX18" s="1"/>
  <c r="AX21" s="1"/>
  <c r="AW12"/>
  <c r="AW19" s="1"/>
  <c r="AW22" s="1"/>
  <c r="AW23" s="1"/>
  <c r="AW24" s="1"/>
  <c r="AW25" s="1"/>
  <c r="AW26" s="1"/>
  <c r="AW28" s="1"/>
  <c r="AW29" s="1"/>
  <c r="F11" s="1"/>
  <c r="AV12"/>
  <c r="AV19" s="1"/>
  <c r="AV22" s="1"/>
  <c r="AV23" s="1"/>
  <c r="AV24" s="1"/>
  <c r="AV25" s="1"/>
  <c r="AV26" s="1"/>
  <c r="AV28" s="1"/>
  <c r="AV29" s="1"/>
  <c r="F10" s="1"/>
  <c r="AU12"/>
  <c r="AU18" s="1"/>
  <c r="AU21" s="1"/>
  <c r="AT12"/>
  <c r="AT18" s="1"/>
  <c r="AT21" s="1"/>
  <c r="AS12"/>
  <c r="AS19" s="1"/>
  <c r="AS22" s="1"/>
  <c r="AR12"/>
  <c r="AR19" s="1"/>
  <c r="AR22" s="1"/>
  <c r="AQ12"/>
  <c r="AQ18" s="1"/>
  <c r="AQ21" s="1"/>
  <c r="AO12"/>
  <c r="AO18" s="1"/>
  <c r="AO21" s="1"/>
  <c r="AN12"/>
  <c r="AN19" s="1"/>
  <c r="AN22" s="1"/>
  <c r="AM12"/>
  <c r="AM19" s="1"/>
  <c r="AM22" s="1"/>
  <c r="AM23" s="1"/>
  <c r="AM24" s="1"/>
  <c r="AM25" s="1"/>
  <c r="AM26" s="1"/>
  <c r="AM28" s="1"/>
  <c r="AM29" s="1"/>
  <c r="D11" s="1"/>
  <c r="AL12"/>
  <c r="AL18" s="1"/>
  <c r="AL21" s="1"/>
  <c r="AK12"/>
  <c r="AK18" s="1"/>
  <c r="AK21" s="1"/>
  <c r="AJ12"/>
  <c r="AJ19" s="1"/>
  <c r="AJ22" s="1"/>
  <c r="AJ23" s="1"/>
  <c r="AJ24" s="1"/>
  <c r="AJ25" s="1"/>
  <c r="AJ26" s="1"/>
  <c r="AJ28" s="1"/>
  <c r="AJ29" s="1"/>
  <c r="D8" s="1"/>
  <c r="AI12"/>
  <c r="AI19" s="1"/>
  <c r="AI22" s="1"/>
  <c r="AH12"/>
  <c r="AH18" s="1"/>
  <c r="AH21" s="1"/>
  <c r="AG12"/>
  <c r="AG18" s="1"/>
  <c r="AG21" s="1"/>
  <c r="AE12"/>
  <c r="AE19" s="1"/>
  <c r="AE22" s="1"/>
  <c r="AE23" s="1"/>
  <c r="AE24" s="1"/>
  <c r="AE25" s="1"/>
  <c r="AE26" s="1"/>
  <c r="AE28" s="1"/>
  <c r="AE29" s="1"/>
  <c r="C13" s="1"/>
  <c r="AD12"/>
  <c r="AD19" s="1"/>
  <c r="AD22" s="1"/>
  <c r="AD23" s="1"/>
  <c r="AD24" s="1"/>
  <c r="AD25" s="1"/>
  <c r="AD26" s="1"/>
  <c r="AD28" s="1"/>
  <c r="AD29" s="1"/>
  <c r="C12" s="1"/>
  <c r="AC12"/>
  <c r="AC18" s="1"/>
  <c r="AC21" s="1"/>
  <c r="AB12"/>
  <c r="AB18" s="1"/>
  <c r="AB21" s="1"/>
  <c r="AA12"/>
  <c r="AA19" s="1"/>
  <c r="AA22" s="1"/>
  <c r="Z12"/>
  <c r="Z19" s="1"/>
  <c r="Z22" s="1"/>
  <c r="Y12"/>
  <c r="Y18" s="1"/>
  <c r="Y21" s="1"/>
  <c r="X12"/>
  <c r="X18" s="1"/>
  <c r="X21" s="1"/>
  <c r="W12"/>
  <c r="W19" s="1"/>
  <c r="W22" s="1"/>
  <c r="U12"/>
  <c r="U19" s="1"/>
  <c r="U22" s="1"/>
  <c r="U23" s="1"/>
  <c r="U24" s="1"/>
  <c r="U25" s="1"/>
  <c r="U26" s="1"/>
  <c r="U28" s="1"/>
  <c r="U29" s="1"/>
  <c r="E13" s="1"/>
  <c r="T12"/>
  <c r="T18" s="1"/>
  <c r="T21" s="1"/>
  <c r="S12"/>
  <c r="S18" s="1"/>
  <c r="S21" s="1"/>
  <c r="R12"/>
  <c r="R19" s="1"/>
  <c r="R22" s="1"/>
  <c r="R23" s="1"/>
  <c r="R24" s="1"/>
  <c r="R25" s="1"/>
  <c r="R26" s="1"/>
  <c r="R28" s="1"/>
  <c r="R29" s="1"/>
  <c r="E10" s="1"/>
  <c r="Q12"/>
  <c r="Q19" s="1"/>
  <c r="Q22" s="1"/>
  <c r="P12"/>
  <c r="P18" s="1"/>
  <c r="P21" s="1"/>
  <c r="O12"/>
  <c r="O18" s="1"/>
  <c r="O21" s="1"/>
  <c r="N12"/>
  <c r="N19" s="1"/>
  <c r="N22" s="1"/>
  <c r="N23" s="1"/>
  <c r="N24" s="1"/>
  <c r="N25" s="1"/>
  <c r="N26" s="1"/>
  <c r="N28" s="1"/>
  <c r="N29" s="1"/>
  <c r="E6" s="1"/>
  <c r="M12"/>
  <c r="M19" s="1"/>
  <c r="M22" s="1"/>
  <c r="M23" s="1"/>
  <c r="M24" s="1"/>
  <c r="M25" s="1"/>
  <c r="M26" s="1"/>
  <c r="M28" s="1"/>
  <c r="M29" s="1"/>
  <c r="E5" s="1"/>
  <c r="BS8"/>
  <c r="BR8"/>
  <c r="BQ8"/>
  <c r="BP8"/>
  <c r="BO8"/>
  <c r="BN8"/>
  <c r="BM8"/>
  <c r="BL8"/>
  <c r="BK8"/>
  <c r="BI8"/>
  <c r="BH8"/>
  <c r="BG8"/>
  <c r="BF8"/>
  <c r="BE8"/>
  <c r="BD8"/>
  <c r="BC8"/>
  <c r="BB8"/>
  <c r="BA8"/>
  <c r="AY8"/>
  <c r="AX8"/>
  <c r="AW8"/>
  <c r="AV8"/>
  <c r="AU8"/>
  <c r="AT8"/>
  <c r="AS8"/>
  <c r="AR8"/>
  <c r="AQ8"/>
  <c r="AO8"/>
  <c r="AN8"/>
  <c r="AM8"/>
  <c r="AL8"/>
  <c r="AK8"/>
  <c r="AJ8"/>
  <c r="AI8"/>
  <c r="AH8"/>
  <c r="AG8"/>
  <c r="AE8"/>
  <c r="AD8"/>
  <c r="AC8"/>
  <c r="AB8"/>
  <c r="AA8"/>
  <c r="Z8"/>
  <c r="Y8"/>
  <c r="X8"/>
  <c r="W8"/>
  <c r="U8"/>
  <c r="T8"/>
  <c r="S8"/>
  <c r="R8"/>
  <c r="Q8"/>
  <c r="P8"/>
  <c r="O8"/>
  <c r="N8"/>
  <c r="M8"/>
  <c r="AA23" l="1"/>
  <c r="AA24" s="1"/>
  <c r="AA25" s="1"/>
  <c r="AA26" s="1"/>
  <c r="AA28" s="1"/>
  <c r="AA29" s="1"/>
  <c r="C9" s="1"/>
  <c r="AS23"/>
  <c r="AS24" s="1"/>
  <c r="AS25" s="1"/>
  <c r="AS26" s="1"/>
  <c r="AS28" s="1"/>
  <c r="AS29" s="1"/>
  <c r="F7" s="1"/>
  <c r="BK23"/>
  <c r="BK24" s="1"/>
  <c r="BK25" s="1"/>
  <c r="BK26" s="1"/>
  <c r="BK28" s="1"/>
  <c r="BK29" s="1"/>
  <c r="H5" s="1"/>
  <c r="T19"/>
  <c r="T22" s="1"/>
  <c r="T23" s="1"/>
  <c r="T24" s="1"/>
  <c r="T25" s="1"/>
  <c r="T26" s="1"/>
  <c r="T28" s="1"/>
  <c r="T29" s="1"/>
  <c r="E12" s="1"/>
  <c r="E15" s="1"/>
  <c r="AL19"/>
  <c r="AL22" s="1"/>
  <c r="AL23" s="1"/>
  <c r="AL24" s="1"/>
  <c r="AL25" s="1"/>
  <c r="AL26" s="1"/>
  <c r="AL28" s="1"/>
  <c r="AL29" s="1"/>
  <c r="D10" s="1"/>
  <c r="BD19"/>
  <c r="BD22" s="1"/>
  <c r="BD23" s="1"/>
  <c r="BD24" s="1"/>
  <c r="BD25" s="1"/>
  <c r="BD26" s="1"/>
  <c r="BD28" s="1"/>
  <c r="BD29" s="1"/>
  <c r="G8" s="1"/>
  <c r="Q23"/>
  <c r="Q24" s="1"/>
  <c r="Q25" s="1"/>
  <c r="Q26" s="1"/>
  <c r="Q28" s="1"/>
  <c r="Q29" s="1"/>
  <c r="E9" s="1"/>
  <c r="Z23"/>
  <c r="Z24" s="1"/>
  <c r="Z25" s="1"/>
  <c r="Z26" s="1"/>
  <c r="Z28" s="1"/>
  <c r="Z29" s="1"/>
  <c r="C8" s="1"/>
  <c r="AI23"/>
  <c r="AI24" s="1"/>
  <c r="AI25" s="1"/>
  <c r="AI26" s="1"/>
  <c r="AI28" s="1"/>
  <c r="AI29" s="1"/>
  <c r="D7" s="1"/>
  <c r="AR23"/>
  <c r="AR24" s="1"/>
  <c r="AR25" s="1"/>
  <c r="AR26" s="1"/>
  <c r="AR28" s="1"/>
  <c r="AR29" s="1"/>
  <c r="F6" s="1"/>
  <c r="F16" s="1"/>
  <c r="BA23"/>
  <c r="BA24" s="1"/>
  <c r="BA25" s="1"/>
  <c r="BA26" s="1"/>
  <c r="BA28" s="1"/>
  <c r="BA29" s="1"/>
  <c r="G5" s="1"/>
  <c r="BI23"/>
  <c r="BI24" s="1"/>
  <c r="BI25" s="1"/>
  <c r="BI26" s="1"/>
  <c r="BI28" s="1"/>
  <c r="BI29" s="1"/>
  <c r="G13" s="1"/>
  <c r="BR23"/>
  <c r="BR24" s="1"/>
  <c r="BR25" s="1"/>
  <c r="BR26" s="1"/>
  <c r="BR28" s="1"/>
  <c r="BR29" s="1"/>
  <c r="H12" s="1"/>
  <c r="P19"/>
  <c r="P22" s="1"/>
  <c r="P23" s="1"/>
  <c r="P24" s="1"/>
  <c r="P25" s="1"/>
  <c r="P26" s="1"/>
  <c r="P28" s="1"/>
  <c r="P29" s="1"/>
  <c r="E8" s="1"/>
  <c r="AH19"/>
  <c r="AH22" s="1"/>
  <c r="AH23" s="1"/>
  <c r="AH24" s="1"/>
  <c r="AH25" s="1"/>
  <c r="AH26" s="1"/>
  <c r="AH28" s="1"/>
  <c r="AH29" s="1"/>
  <c r="D6" s="1"/>
  <c r="AY19"/>
  <c r="AY22" s="1"/>
  <c r="AY23" s="1"/>
  <c r="AY24" s="1"/>
  <c r="AY25" s="1"/>
  <c r="AY26" s="1"/>
  <c r="AY28" s="1"/>
  <c r="AY29" s="1"/>
  <c r="F13" s="1"/>
  <c r="BQ19"/>
  <c r="BQ22" s="1"/>
  <c r="BQ23" s="1"/>
  <c r="BQ24" s="1"/>
  <c r="BQ25" s="1"/>
  <c r="BQ26" s="1"/>
  <c r="BQ28" s="1"/>
  <c r="BQ29" s="1"/>
  <c r="H11" s="1"/>
  <c r="AC19"/>
  <c r="AC22" s="1"/>
  <c r="AC23" s="1"/>
  <c r="AC24" s="1"/>
  <c r="AC25" s="1"/>
  <c r="AC26" s="1"/>
  <c r="AC28" s="1"/>
  <c r="AC29" s="1"/>
  <c r="C11" s="1"/>
  <c r="AU19"/>
  <c r="AU22" s="1"/>
  <c r="AU23" s="1"/>
  <c r="AU24" s="1"/>
  <c r="AU25" s="1"/>
  <c r="AU26" s="1"/>
  <c r="AU28" s="1"/>
  <c r="AU29" s="1"/>
  <c r="F9" s="1"/>
  <c r="BM19"/>
  <c r="BM22" s="1"/>
  <c r="BM23" s="1"/>
  <c r="BM24" s="1"/>
  <c r="BM25" s="1"/>
  <c r="BM26" s="1"/>
  <c r="BM28" s="1"/>
  <c r="BM29" s="1"/>
  <c r="H7" s="1"/>
  <c r="S19"/>
  <c r="S22" s="1"/>
  <c r="S23" s="1"/>
  <c r="S24" s="1"/>
  <c r="S25" s="1"/>
  <c r="S26" s="1"/>
  <c r="S28" s="1"/>
  <c r="S29" s="1"/>
  <c r="E11" s="1"/>
  <c r="E14" s="1"/>
  <c r="AB19"/>
  <c r="AB22" s="1"/>
  <c r="AB23" s="1"/>
  <c r="AB24" s="1"/>
  <c r="AB25" s="1"/>
  <c r="AB26" s="1"/>
  <c r="AB28" s="1"/>
  <c r="AB29" s="1"/>
  <c r="C10" s="1"/>
  <c r="AK19"/>
  <c r="AK22" s="1"/>
  <c r="AK23" s="1"/>
  <c r="AK24" s="1"/>
  <c r="AK25" s="1"/>
  <c r="AK26" s="1"/>
  <c r="AK28" s="1"/>
  <c r="AK29" s="1"/>
  <c r="D9" s="1"/>
  <c r="AT19"/>
  <c r="AT22" s="1"/>
  <c r="AT23" s="1"/>
  <c r="AT24" s="1"/>
  <c r="AT25" s="1"/>
  <c r="AT26" s="1"/>
  <c r="AT28" s="1"/>
  <c r="AT29" s="1"/>
  <c r="F8" s="1"/>
  <c r="BC19"/>
  <c r="BC22" s="1"/>
  <c r="BC23" s="1"/>
  <c r="BC24" s="1"/>
  <c r="BC25" s="1"/>
  <c r="BC26" s="1"/>
  <c r="BC28" s="1"/>
  <c r="BC29" s="1"/>
  <c r="G7" s="1"/>
  <c r="BL19"/>
  <c r="BL22" s="1"/>
  <c r="BL23" s="1"/>
  <c r="BL24" s="1"/>
  <c r="BL25" s="1"/>
  <c r="BL26" s="1"/>
  <c r="BL28" s="1"/>
  <c r="BL29" s="1"/>
  <c r="H6" s="1"/>
  <c r="O19"/>
  <c r="O22" s="1"/>
  <c r="O23" s="1"/>
  <c r="O24" s="1"/>
  <c r="O25" s="1"/>
  <c r="O26" s="1"/>
  <c r="O28" s="1"/>
  <c r="O29" s="1"/>
  <c r="E7" s="1"/>
  <c r="E16" s="1"/>
  <c r="X19"/>
  <c r="X22" s="1"/>
  <c r="X23" s="1"/>
  <c r="X24" s="1"/>
  <c r="X25" s="1"/>
  <c r="X26" s="1"/>
  <c r="X28" s="1"/>
  <c r="X29" s="1"/>
  <c r="C6" s="1"/>
  <c r="C15" s="1"/>
  <c r="AG19"/>
  <c r="AG22" s="1"/>
  <c r="AG23" s="1"/>
  <c r="AG24" s="1"/>
  <c r="AG25" s="1"/>
  <c r="AG26" s="1"/>
  <c r="AG28" s="1"/>
  <c r="AG29" s="1"/>
  <c r="D5" s="1"/>
  <c r="AO19"/>
  <c r="AO22" s="1"/>
  <c r="AO23" s="1"/>
  <c r="AO24" s="1"/>
  <c r="AO25" s="1"/>
  <c r="AO26" s="1"/>
  <c r="AO28" s="1"/>
  <c r="AO29" s="1"/>
  <c r="D13" s="1"/>
  <c r="AX19"/>
  <c r="AX22" s="1"/>
  <c r="AX23" s="1"/>
  <c r="AX24" s="1"/>
  <c r="AX25" s="1"/>
  <c r="AX26" s="1"/>
  <c r="AX28" s="1"/>
  <c r="AX29" s="1"/>
  <c r="F12" s="1"/>
  <c r="BG19"/>
  <c r="BG22" s="1"/>
  <c r="BG23" s="1"/>
  <c r="BG24" s="1"/>
  <c r="BG25" s="1"/>
  <c r="BG26" s="1"/>
  <c r="BG28" s="1"/>
  <c r="BG29" s="1"/>
  <c r="G11" s="1"/>
  <c r="BP19"/>
  <c r="BP22" s="1"/>
  <c r="BP23" s="1"/>
  <c r="BP24" s="1"/>
  <c r="BP25" s="1"/>
  <c r="BP26" s="1"/>
  <c r="BP28" s="1"/>
  <c r="BP29" s="1"/>
  <c r="H10" s="1"/>
  <c r="D16" l="1"/>
  <c r="D15"/>
  <c r="D14"/>
  <c r="G16"/>
  <c r="G15"/>
  <c r="G14"/>
  <c r="H16"/>
  <c r="H14"/>
  <c r="H15"/>
  <c r="F15"/>
  <c r="C16"/>
  <c r="F14"/>
  <c r="C14"/>
</calcChain>
</file>

<file path=xl/sharedStrings.xml><?xml version="1.0" encoding="utf-8"?>
<sst xmlns="http://schemas.openxmlformats.org/spreadsheetml/2006/main" count="427" uniqueCount="182">
  <si>
    <t>B-Branch (Alternative C: site 8 or 9 with one LPS collector)</t>
  </si>
  <si>
    <t>WA-shore Junction pool (Alternative A: site 2 with one collector)</t>
  </si>
  <si>
    <t>WA-shore UMT Junction (Alternative A: site 3 with one collector)</t>
  </si>
  <si>
    <t>Bradford below count station (Alternative B: site 5)</t>
  </si>
  <si>
    <t>Cascades Island Exit (Alternative E: site 11)</t>
  </si>
  <si>
    <t>Cascades Island Entrance (Alternative F: site 10)</t>
  </si>
  <si>
    <t>LPS passage efficiency</t>
  </si>
  <si>
    <t>LPS collection efficiency</t>
  </si>
  <si>
    <t>LPS Collection efficiency:</t>
  </si>
  <si>
    <t>Low</t>
  </si>
  <si>
    <t>Med</t>
  </si>
  <si>
    <t>High</t>
  </si>
  <si>
    <t>Site 2: WA Shore JP</t>
  </si>
  <si>
    <t>Site 3:  WA Shore u/s of UMT Junction</t>
  </si>
  <si>
    <t>Sites 8 or 9:  Bradford B-Branch TP or Entr.</t>
  </si>
  <si>
    <t>Site 5: Bradford d/s of Count Station</t>
  </si>
  <si>
    <t>Site 11:  Casc. Island MUWS Channel</t>
  </si>
  <si>
    <t>Site 10: Casc. Island Entr. (South)</t>
  </si>
  <si>
    <t>LPS Passage efficiency:</t>
  </si>
  <si>
    <t>P:low</t>
  </si>
  <si>
    <t>C:low</t>
  </si>
  <si>
    <t>Total number of lamprey that entered any BON fishway</t>
  </si>
  <si>
    <t>P:med</t>
  </si>
  <si>
    <t>P:high</t>
  </si>
  <si>
    <r>
      <t>Baseline: dam passage efficiency (all routes)</t>
    </r>
    <r>
      <rPr>
        <vertAlign val="superscript"/>
        <sz val="10"/>
        <color theme="1"/>
        <rFont val="Arial"/>
        <family val="2"/>
      </rPr>
      <t>1</t>
    </r>
  </si>
  <si>
    <t>C:med</t>
  </si>
  <si>
    <t>Baseline: dam passage (n) all routes</t>
  </si>
  <si>
    <t xml:space="preserve"> </t>
  </si>
  <si>
    <r>
      <t>Baseline: Proportion of lamprey detected at proposed site</t>
    </r>
    <r>
      <rPr>
        <vertAlign val="superscript"/>
        <sz val="10"/>
        <color theme="1"/>
        <rFont val="Arial"/>
        <family val="2"/>
      </rPr>
      <t>2</t>
    </r>
  </si>
  <si>
    <t>C:high</t>
  </si>
  <si>
    <r>
      <t>Baseline: proportion of lamprey detected at proposed site that eventually passed the dam</t>
    </r>
    <r>
      <rPr>
        <vertAlign val="superscript"/>
        <sz val="10"/>
        <color theme="1"/>
        <rFont val="Arial"/>
        <family val="2"/>
      </rPr>
      <t>2</t>
    </r>
  </si>
  <si>
    <t>Baseline: Number of lamprey expected near proposed site</t>
  </si>
  <si>
    <t>Baseline: Number of lamprey expected to pass dam of those detected at proposed site (no LPS)</t>
  </si>
  <si>
    <t>Mean</t>
  </si>
  <si>
    <t>Estimated collection efficiency of new LPS at proposed site</t>
  </si>
  <si>
    <t>Max</t>
  </si>
  <si>
    <t>Estimated passage efficiency of new LPS at proposed site</t>
  </si>
  <si>
    <t>Min</t>
  </si>
  <si>
    <t>Rank</t>
  </si>
  <si>
    <t>Estimate: Number of lamprey collected by new LPS</t>
  </si>
  <si>
    <t>Estimate: Number of lamprey not collected by new LPS</t>
  </si>
  <si>
    <t>Estimate: Number of lamprey collected by new LPS that pass dam</t>
  </si>
  <si>
    <t>Estimate: Number of lamprey not collected by new LPS that pass dam</t>
  </si>
  <si>
    <t>Estimate: Combined passage</t>
  </si>
  <si>
    <t>Estimate: Change in passage as a result of new LPS (n)</t>
  </si>
  <si>
    <t>Estimate: 'New' dam-wide passage (n)</t>
  </si>
  <si>
    <t>Estimate: 'New' dam-wide passage efficiency</t>
  </si>
  <si>
    <t>Estimate: Change in dam-wide passage efficiency</t>
  </si>
  <si>
    <t>Estimate: % Change in efficiency over baseline</t>
  </si>
  <si>
    <r>
      <rPr>
        <vertAlign val="superscript"/>
        <sz val="10"/>
        <rFont val="Arial"/>
        <family val="2"/>
      </rPr>
      <t>1</t>
    </r>
    <r>
      <rPr>
        <sz val="10"/>
        <rFont val="Arial"/>
        <family val="2"/>
      </rPr>
      <t xml:space="preserve"> Source: Table 1 in Keefer et al. (2013); annual range = 0.46-0.57</t>
    </r>
  </si>
  <si>
    <t>* Collection efficiency: based loosely on Casc Island LPS</t>
  </si>
  <si>
    <t>* Collection efficiency: guess that higher than CI LPS but lower than AWS channels</t>
  </si>
  <si>
    <t>* Collection efficiency: guess that lower than AWS channels and lower than channel above UMT</t>
  </si>
  <si>
    <t>* Collection efficiency: equivalent to AWS LPS (note: could go higher, potentially)</t>
  </si>
  <si>
    <t>* Collection efficiency: based loosely on existing Casc Island LPS (i.e., new south side would collect same proportion as existing north side LPS)</t>
  </si>
  <si>
    <r>
      <rPr>
        <vertAlign val="superscript"/>
        <sz val="10"/>
        <rFont val="Arial"/>
        <family val="2"/>
      </rPr>
      <t>2</t>
    </r>
    <r>
      <rPr>
        <sz val="10"/>
        <rFont val="Arial"/>
        <family val="2"/>
      </rPr>
      <t xml:space="preserve"> Source: 10 years of RT data (annual estimates are possible)</t>
    </r>
  </si>
  <si>
    <t>* Passage efficiency: based loosely on Casc Island LPS</t>
  </si>
  <si>
    <t>* Passage efficiency: guess that slightly lower than AWS channels</t>
  </si>
  <si>
    <t>* Passage efficiency: equivalent to AWS LPS</t>
  </si>
  <si>
    <t xml:space="preserve">* Passage efficiency: based loosely on existing Casc Island LPS </t>
  </si>
  <si>
    <t>2016-17</t>
  </si>
  <si>
    <t>2016-17, 2017-18</t>
  </si>
  <si>
    <t>2017-18</t>
  </si>
  <si>
    <t>DATE</t>
  </si>
  <si>
    <t>TOTAL #    COLLECTED</t>
  </si>
  <si>
    <t># OF RECAPS</t>
  </si>
  <si>
    <t>COMMENTS</t>
  </si>
  <si>
    <t>LPS FIRED UP!!!</t>
  </si>
  <si>
    <t>Recap was MAK flume fish released at 17:20</t>
  </si>
  <si>
    <t>Recap was MAK flume fish released at 18:00</t>
  </si>
  <si>
    <t>Recap was MAK flume fish releaed at 16:00</t>
  </si>
  <si>
    <t>Both recaps were MAK flume fish released at 16:00</t>
  </si>
  <si>
    <t>Recap was HD-PIT onl yfish released at 15:20</t>
  </si>
  <si>
    <t>Recap was MAK flume fish</t>
  </si>
  <si>
    <t>All 19 fish were PIT-tagged and released at 12:20</t>
  </si>
  <si>
    <t>14 fish PIT-tagged, one was lethargic and went untagged. Recap released @11:45</t>
  </si>
  <si>
    <t>Supply pipe broke sometime in the AM, fish recovered by Corps bios and released in forebay. Pump is off, will repair on Tuesday.</t>
  </si>
  <si>
    <t>Pipe repaired, but everything smelled strongly of glue. Will turn pumps back on Wednesday morning.</t>
  </si>
  <si>
    <t>LPS FIRED BACK UP!!!</t>
  </si>
  <si>
    <t>TWO RECAPS WERE MAK/FLUME FISH, ONE WAS 2013 TAGGED FISH</t>
  </si>
  <si>
    <t>No recaps; All 27 fish were PIT-tagged</t>
  </si>
  <si>
    <t>TWO RECAPS. ONE WAS MAK/FLUME FISH, OTHER ONE WAS 2013 TAGGED FISH RELEASED @ 15:39</t>
  </si>
  <si>
    <t xml:space="preserve">RELEASE 13:56 </t>
  </si>
  <si>
    <t>32 fish to USFW, unsure how many tagged by them.</t>
  </si>
  <si>
    <t>all 9 to USFWS</t>
  </si>
  <si>
    <t>all released in forebay</t>
  </si>
  <si>
    <t>Tagged 10 PIT-only, 20 to USFWS, 2 released</t>
  </si>
  <si>
    <t>10 hdx, 20 to usfw, 3 released</t>
  </si>
  <si>
    <t>14 HDX, 3 USFW</t>
  </si>
  <si>
    <t>20 TO FWS, 15 TO FBAY RELEASE</t>
  </si>
  <si>
    <t>all released in forebay, 13:05</t>
  </si>
  <si>
    <t>ALL RELEASED TO FOREBAY</t>
  </si>
  <si>
    <t>25 TO FISH AND WILDLIFE, 4 RELEASED INTO FOREBAY</t>
  </si>
  <si>
    <t>All released to forebay</t>
  </si>
  <si>
    <t>18 to USFW</t>
  </si>
  <si>
    <t>20 to USFW, 2 released in forebay</t>
  </si>
  <si>
    <t>all released to forebay</t>
  </si>
  <si>
    <t>all to USFWS</t>
  </si>
  <si>
    <t>All released to forebay (No USFW around to pick up…)</t>
  </si>
  <si>
    <t>RELEASED TO FOREBAY</t>
  </si>
  <si>
    <t>RELEASED TO FOREBAY, 000.000183220904</t>
  </si>
  <si>
    <t>No usfw yesterday so yesterday's fish released in forebay, today's fish released in forebay</t>
  </si>
  <si>
    <t>released to forebay</t>
  </si>
  <si>
    <t>given to usfw</t>
  </si>
  <si>
    <t>given to USFWS</t>
  </si>
  <si>
    <t>GIVEN TO USFWS</t>
  </si>
  <si>
    <t>released to forbay</t>
  </si>
  <si>
    <t>LPS shutdown</t>
  </si>
  <si>
    <t>2014 JDA North LPS Collection</t>
  </si>
  <si>
    <t>TOTAL</t>
  </si>
  <si>
    <t>DART LADDER COUNTS</t>
  </si>
  <si>
    <t>Mandatory mods to existing systems</t>
  </si>
  <si>
    <t>Tasks</t>
  </si>
  <si>
    <t>Construction IWW Period</t>
  </si>
  <si>
    <t>BON WA Shore - New ramp u/s of UMT junction</t>
  </si>
  <si>
    <t>BON Bradford - New ramp d/s of count station</t>
  </si>
  <si>
    <t>BON Cascades - New MUWS Channel LPS</t>
  </si>
  <si>
    <t>BON Cascades - New entrance ramp (south)</t>
  </si>
  <si>
    <t>BON Bradford - New LPS from transition pool or entrance</t>
  </si>
  <si>
    <t>JDA North - New entrance ramp (south)</t>
  </si>
  <si>
    <t>JDA North - Extend LPS to 180-degree bend</t>
  </si>
  <si>
    <t>BON WA Shore - Extend LFS and add new transition pool ramp</t>
  </si>
  <si>
    <t>BON WA Shore - Extensive LFS entrained air fix</t>
  </si>
  <si>
    <t>BON WA Shore - New ramp u/s of picket leads</t>
  </si>
  <si>
    <t>BON Bradford - New ramp u/s of picket leads</t>
  </si>
  <si>
    <t>JDA North - Further extend LPS to forebay</t>
  </si>
  <si>
    <t>Comments</t>
  </si>
  <si>
    <t>NA</t>
  </si>
  <si>
    <t>Mean BON Benefit</t>
  </si>
  <si>
    <t>MAX BON Benefit</t>
  </si>
  <si>
    <t>MIN BON Benefit</t>
  </si>
  <si>
    <t>NEW LPS LOCATIONS DISCUSSED</t>
  </si>
  <si>
    <t>TBD</t>
  </si>
  <si>
    <t>LPS Project Prioritization Table</t>
  </si>
  <si>
    <t>BON Bradford Island and BON WA Shore - "Wetted wall" concept for diverting lamprey from serpentine weirs to MUWS Channel LPSs</t>
  </si>
  <si>
    <t>JDA South - New LPS (trap/haul) upstream of SE1 entrance (between entrance and transition pool)</t>
  </si>
  <si>
    <t>Any new systems or modifications to existing structures should include capability of installing additional segments.</t>
  </si>
  <si>
    <r>
      <t xml:space="preserve">Based on early season collection #s, has good potential benefit.  Consider mandatory, based on initial investment and potential future extension?  Collects smaller fish than are collected in the ladder traps.  </t>
    </r>
    <r>
      <rPr>
        <b/>
        <sz val="12"/>
        <color theme="1"/>
        <rFont val="Arial"/>
        <family val="2"/>
      </rPr>
      <t/>
    </r>
  </si>
  <si>
    <r>
      <rPr>
        <b/>
        <sz val="12"/>
        <color theme="1"/>
        <rFont val="Arial"/>
        <family val="2"/>
      </rPr>
      <t xml:space="preserve">PDT:  </t>
    </r>
    <r>
      <rPr>
        <sz val="12"/>
        <color theme="1"/>
        <rFont val="Arial"/>
        <family val="2"/>
      </rPr>
      <t>Move forward with LFS entrained air fix.</t>
    </r>
  </si>
  <si>
    <t>Actions</t>
  </si>
  <si>
    <r>
      <t xml:space="preserve">Group agreed that this location has greatest potential to benefit overall BON passage by guiding fish away from serpentine weirs, though actual performance here is untested.  Potentially more risk relative to salmonids (in ladder), but not likely an issue.  Keefer (UI):  May be good to use video or DIDSON to evaluate lamprey behavior in this area.  Moser (NOAA):  Experimental refuge box use in this area suggests good potential.  Should look at results.  </t>
    </r>
    <r>
      <rPr>
        <b/>
        <sz val="12"/>
        <color theme="1"/>
        <rFont val="Arial"/>
        <family val="2"/>
      </rPr>
      <t/>
    </r>
  </si>
  <si>
    <r>
      <t xml:space="preserve">Group agreed that this location, like WA Shore, has high potential for guiding lamprey away from problematic serpentine weirs. </t>
    </r>
    <r>
      <rPr>
        <b/>
        <sz val="12"/>
        <color theme="1"/>
        <rFont val="Arial"/>
        <family val="2"/>
      </rPr>
      <t/>
    </r>
  </si>
  <si>
    <t xml:space="preserve">Estimated cost seemed high to group.  High cost of adding additional ramp due to new pump requirements, upsizing certain components upstream, etc? </t>
  </si>
  <si>
    <t xml:space="preserve">Tackley:  Given relatively low cost and potential to collect additional fish to existing trap/haul LPS, this seems like a good option. </t>
  </si>
  <si>
    <r>
      <t xml:space="preserve">Need to determine whether to install Cascades Island-style LPS or LPS that follows fishway.  Group discussed risks/benefits of Cascades Island-style LPS.  Relatively easy forebay area for routing.  Known quantity, based on Cascades Island (though entrance is different).  Separate system spreads risk but results in another LPS counting system. Easier access for O&amp;M.  </t>
    </r>
    <r>
      <rPr>
        <sz val="12"/>
        <color theme="1"/>
        <rFont val="Arial"/>
        <family val="2"/>
      </rPr>
      <t xml:space="preserve"> </t>
    </r>
  </si>
  <si>
    <r>
      <rPr>
        <b/>
        <sz val="12"/>
        <color theme="1"/>
        <rFont val="Arial"/>
        <family val="2"/>
      </rPr>
      <t>PDT:</t>
    </r>
    <r>
      <rPr>
        <sz val="12"/>
        <color theme="1"/>
        <rFont val="Arial"/>
        <family val="2"/>
      </rPr>
      <t xml:space="preserve">  Proceed with 60% DDR design work.  Develop initial design that has ramps on both north and south walls, for further review by FFDRWG (need NOAA approval).</t>
    </r>
  </si>
  <si>
    <r>
      <rPr>
        <b/>
        <sz val="12"/>
        <color theme="1"/>
        <rFont val="Arial"/>
        <family val="2"/>
      </rPr>
      <t xml:space="preserve">PDT:  </t>
    </r>
    <r>
      <rPr>
        <sz val="12"/>
        <color theme="1"/>
        <rFont val="Arial"/>
        <family val="2"/>
      </rPr>
      <t>Proceed with 60% DDR design work.  Develop initial design that has ramps on both north and south walls, for further review by FFDRWG (need NOAA approval).</t>
    </r>
  </si>
  <si>
    <r>
      <rPr>
        <b/>
        <sz val="12"/>
        <color theme="1"/>
        <rFont val="Arial"/>
        <family val="2"/>
      </rPr>
      <t xml:space="preserve">PDT:  </t>
    </r>
    <r>
      <rPr>
        <sz val="12"/>
        <color theme="1"/>
        <rFont val="Arial"/>
        <family val="2"/>
      </rPr>
      <t>Proceed with 60% DDR design work.  Ensure that new proposed (below) LPS segments could be added at a later date, should additional funding and need be identified.</t>
    </r>
  </si>
  <si>
    <r>
      <rPr>
        <b/>
        <sz val="12"/>
        <color theme="1"/>
        <rFont val="Arial"/>
        <family val="2"/>
      </rPr>
      <t xml:space="preserve">Tackley:  </t>
    </r>
    <r>
      <rPr>
        <sz val="12"/>
        <color theme="1"/>
        <rFont val="Arial"/>
        <family val="2"/>
      </rPr>
      <t xml:space="preserve">Consult with Corps-Tribal workgroup regarding program priorities.  </t>
    </r>
    <r>
      <rPr>
        <b/>
        <sz val="12"/>
        <color theme="1"/>
        <rFont val="Arial"/>
        <family val="2"/>
      </rPr>
      <t xml:space="preserve">PDT:  </t>
    </r>
    <r>
      <rPr>
        <sz val="12"/>
        <color theme="1"/>
        <rFont val="Arial"/>
        <family val="2"/>
      </rPr>
      <t>Pending Corps-Tribal workgroup prioritization, move forward with 60% DDR design work.  Should include monitoring capability (i-beam for camera?).</t>
    </r>
  </si>
  <si>
    <r>
      <t xml:space="preserve">Caudill:  Alternatively, should consider running vertically to elevated section immediately above current LPS trap box location.  Shorter distance, but would require access staircase, more rest boxes.  Tackley:  This is something we've discussed on previous site visits and it is worth exploring the costs/benefits. </t>
    </r>
    <r>
      <rPr>
        <b/>
        <sz val="12"/>
        <color theme="1"/>
        <rFont val="Arial"/>
        <family val="2"/>
      </rPr>
      <t/>
    </r>
  </si>
  <si>
    <r>
      <t xml:space="preserve">This system has good potential, but may be too risky and costly to pursue at this time, given uncertainties about performance of the LFS, potential performance of transition pool LPS, O&amp;M workload, and program uncertainties after 2018.  </t>
    </r>
    <r>
      <rPr>
        <b/>
        <sz val="12"/>
        <color theme="1"/>
        <rFont val="Arial"/>
        <family val="2"/>
      </rPr>
      <t/>
    </r>
  </si>
  <si>
    <r>
      <rPr>
        <b/>
        <sz val="12"/>
        <color theme="1"/>
        <rFont val="Arial"/>
        <family val="2"/>
      </rPr>
      <t xml:space="preserve">Tackley:  </t>
    </r>
    <r>
      <rPr>
        <sz val="12"/>
        <color theme="1"/>
        <rFont val="Arial"/>
        <family val="2"/>
      </rPr>
      <t xml:space="preserve">Consult with Corps-Tribal workgroup on decision to suspend design work for now.  </t>
    </r>
    <r>
      <rPr>
        <b/>
        <sz val="12"/>
        <color theme="1"/>
        <rFont val="Arial"/>
        <family val="2"/>
      </rPr>
      <t xml:space="preserve">PDT:  </t>
    </r>
    <r>
      <rPr>
        <sz val="12"/>
        <color theme="1"/>
        <rFont val="Arial"/>
        <family val="2"/>
      </rPr>
      <t>Shelve design work.  Consider resuming design efforts after FY17 so this design is ready for future use/evaluation.</t>
    </r>
  </si>
  <si>
    <t xml:space="preserve">May be functionally redundant w/ ramp u/s of UMT junction; Estimated benefits should be adjusted downward if a new ramp is just downstream.  Already pretty good collection efficiency of MUWS Channel LPS. </t>
  </si>
  <si>
    <r>
      <rPr>
        <b/>
        <sz val="12"/>
        <color theme="1"/>
        <rFont val="Arial"/>
        <family val="2"/>
      </rPr>
      <t xml:space="preserve">PDT:  </t>
    </r>
    <r>
      <rPr>
        <sz val="12"/>
        <color theme="1"/>
        <rFont val="Arial"/>
        <family val="2"/>
      </rPr>
      <t>Suspend design indefinitely; only pursue in future as alternative to a ramp downstream of picket leads.</t>
    </r>
  </si>
  <si>
    <r>
      <t>May be functionally redundant w/ ramp d/s of count station.  Estimated benefits should be adjusted downward if a new ramp is just downstream.  Already pretty good collection efficiency of MUWS Channel LPS.</t>
    </r>
    <r>
      <rPr>
        <b/>
        <sz val="12"/>
        <color theme="1"/>
        <rFont val="Arial"/>
        <family val="2"/>
      </rPr>
      <t/>
    </r>
  </si>
  <si>
    <r>
      <t xml:space="preserve">Corps concerned about increased O&amp;M due to having separate system (pumps, counting, etc).  May be higher risk of fallback, but limited evaluation suggests not. Diminished benefits if a new LPS ramp is installed just upstream of WA Shore UMT junction.  Mary Moser (NOAA) noted that directing fish to WA Shore rather than installing a new LPS here carries the "all eggs in one basket" risk.  </t>
    </r>
    <r>
      <rPr>
        <b/>
        <sz val="12"/>
        <color theme="1"/>
        <rFont val="Arial"/>
        <family val="2"/>
      </rPr>
      <t/>
    </r>
  </si>
  <si>
    <r>
      <t xml:space="preserve">Tackley:  This seems difficult to justify, based on distance, cost, and relatively good passage in ladder.  </t>
    </r>
    <r>
      <rPr>
        <b/>
        <sz val="12"/>
        <color theme="1"/>
        <rFont val="Arial"/>
        <family val="2"/>
      </rPr>
      <t/>
    </r>
  </si>
  <si>
    <r>
      <rPr>
        <b/>
        <sz val="12"/>
        <color theme="1"/>
        <rFont val="Arial"/>
        <family val="2"/>
      </rPr>
      <t xml:space="preserve">PDT:  </t>
    </r>
    <r>
      <rPr>
        <sz val="12"/>
        <color theme="1"/>
        <rFont val="Arial"/>
        <family val="2"/>
      </rPr>
      <t>Plan on extending to 180-degree bend only, but retain options for (1) using the LPS as trap/haul structure; (2) extending the structure to the ladder exit area.</t>
    </r>
  </si>
  <si>
    <r>
      <t xml:space="preserve">Group discussed potential use of experimental "wetted wall" (waterfall) to guide lamprey from serpentine weir section to MUWS channel LPSs.  This could further reduce number of lamprey encountering turn-around location in serpentine weirs.  Tackley:  Testing this structure at Bradford Island was included in FY16 AFEP research summary (1-pager), but depends on budget and priorities.  </t>
    </r>
    <r>
      <rPr>
        <b/>
        <sz val="12"/>
        <color theme="1"/>
        <rFont val="Arial"/>
        <family val="2"/>
      </rPr>
      <t/>
    </r>
  </si>
  <si>
    <r>
      <rPr>
        <b/>
        <sz val="12"/>
        <color theme="1"/>
        <rFont val="Arial"/>
        <family val="2"/>
      </rPr>
      <t xml:space="preserve">Tackley:  </t>
    </r>
    <r>
      <rPr>
        <sz val="12"/>
        <color theme="1"/>
        <rFont val="Arial"/>
        <family val="2"/>
      </rPr>
      <t>Already integrated this into LPS development and adult lamprey passage research summaries/1-pagers for SRWG consideration.  Tackley will discuss priorities, evaluation, etc with BON Project, Corps-Tribal workgroup, and researchers.  Current schedule is to install at Bradford Island during 2015-16 IWW period; evaluate in 2016.  Budget constraints may affect this plan.</t>
    </r>
  </si>
  <si>
    <r>
      <t xml:space="preserve">Caudill:  Corps should consider Installing a JDA North-style LPS in JDA South Ladder, somewhere between entrance and transition pool.  Tackley:  Corps considered this location early in scoping, but given schedule and the trap/haul dynamic, didn't find this appropriate at this time.  Would be good location for experimental LPS, perhaps designed and installed by U of I or NOAA.  </t>
    </r>
    <r>
      <rPr>
        <b/>
        <sz val="12"/>
        <color theme="1"/>
        <rFont val="Arial"/>
        <family val="2"/>
      </rPr>
      <t/>
    </r>
  </si>
  <si>
    <t>BON PH2 SDE</t>
  </si>
  <si>
    <t>BON PH2 S corner of collection channel near SUE</t>
  </si>
  <si>
    <t>Lots of fish at the south corner, but LPS siting probably a challenge</t>
  </si>
  <si>
    <t>Fish detected at either SDE or SUE do relatively poorly (0.39-0.41 versus 0.51 dam-wide)</t>
  </si>
  <si>
    <t>These collection efficiencies are pretty conservative - you can get some big benefits by bumping these up</t>
  </si>
  <si>
    <t>Site X: Near WA Shore SDE</t>
  </si>
  <si>
    <t>Site Y:  Near WA Shore SUE</t>
  </si>
  <si>
    <t>NR</t>
  </si>
  <si>
    <r>
      <rPr>
        <b/>
        <sz val="12"/>
        <color theme="1"/>
        <rFont val="Arial"/>
        <family val="2"/>
      </rPr>
      <t xml:space="preserve">PDT:  </t>
    </r>
    <r>
      <rPr>
        <sz val="12"/>
        <color theme="1"/>
        <rFont val="Arial"/>
        <family val="2"/>
      </rPr>
      <t>Temporarily suspend design work.  Consider completing design after FY17 so Corps has option to install this otherwise high-potential system in the future.  If any components of existing WA Shore or Bradford Island MUWS Channel LPSs are removed, store for future use at this location.</t>
    </r>
  </si>
  <si>
    <t>HIGH PRIORITY TASKS (MOVING FORWARD)</t>
  </si>
  <si>
    <t>2015-16 and 2016-17 (RME)</t>
  </si>
  <si>
    <t>2016-17 (RME, pending prioritization and review)</t>
  </si>
  <si>
    <t>2017-18 (RME, pending prioritization and review)</t>
  </si>
  <si>
    <r>
      <rPr>
        <b/>
        <sz val="12"/>
        <color theme="1"/>
        <rFont val="Arial"/>
        <family val="2"/>
      </rPr>
      <t xml:space="preserve">Tackley:  </t>
    </r>
    <r>
      <rPr>
        <sz val="12"/>
        <color theme="1"/>
        <rFont val="Arial"/>
        <family val="2"/>
      </rPr>
      <t xml:space="preserve">Discuss this option with BON Project, FFDRWG, and Corps-Tribal workgroup as location for experimental LPS.  If this is a priority experimental LPS task, integrate with SRWG research summary/1-pager and fund researchers to design, build, evaluate.  </t>
    </r>
    <r>
      <rPr>
        <b/>
        <i/>
        <sz val="12"/>
        <color theme="1"/>
        <rFont val="Arial"/>
        <family val="2"/>
      </rPr>
      <t xml:space="preserve">Update:  Added this task to SRWG 1-pager for FY16 (design and fabrication), but further internal and external discussion required.  </t>
    </r>
  </si>
  <si>
    <r>
      <t>BON WA Shore - New LPS (trap/haul)</t>
    </r>
    <r>
      <rPr>
        <b/>
        <sz val="14"/>
        <color theme="1"/>
        <rFont val="Arial"/>
        <family val="2"/>
      </rPr>
      <t xml:space="preserve"> between SUE and SDE</t>
    </r>
  </si>
  <si>
    <r>
      <t xml:space="preserve">Caudill:  Corps should consider Installing a JDA North-style LPS immediately upstream of BON WA Shore SDE or SUE entrances, given the extremely poor passage efficiency of this area (including collection channel).  High potential to improve overall number of lamprey successfully collected into fishways.  Routing to ladder/forebay would be complicated given the location; would have to be trap/haul.  Tackley:  Corps considered this location early in scoping, but given schedule and the trap/haul dynamic, didn't find this appropriate at this time.  Would be good location for experimental LPS, perhaps designed and installed by U of I or NOAA.   </t>
    </r>
    <r>
      <rPr>
        <b/>
        <i/>
        <sz val="12"/>
        <color theme="1"/>
        <rFont val="Arial"/>
        <family val="2"/>
      </rPr>
      <t>Update:  Tackley determined that a location upstream of SUE is not feasible.  Upstream of SDE is feasible, but would require design/install of a rest box access point (ladder and platform) in addition to LPS.</t>
    </r>
  </si>
  <si>
    <r>
      <rPr>
        <b/>
        <sz val="12"/>
        <color theme="1"/>
        <rFont val="Arial"/>
        <family val="2"/>
      </rPr>
      <t xml:space="preserve">Tackley:  </t>
    </r>
    <r>
      <rPr>
        <sz val="12"/>
        <color theme="1"/>
        <rFont val="Arial"/>
        <family val="2"/>
      </rPr>
      <t xml:space="preserve">Discuss this option with JDA Project, FFDRWG, and Corps-Tribal workgroup as location for experimental LPS.  If this is a priority experimental LPS task, integrate with SRWG research summary/1-pager and fund researchers to design, build, evaluate.  </t>
    </r>
    <r>
      <rPr>
        <b/>
        <i/>
        <sz val="12"/>
        <color theme="1"/>
        <rFont val="Arial"/>
        <family val="2"/>
      </rPr>
      <t xml:space="preserve">Update:  Added this task to program plans (RME) for outyear planning purposes, but further internal and external discussion required.  </t>
    </r>
  </si>
  <si>
    <t>MANDATORY (MOVING FORWARD)</t>
  </si>
  <si>
    <r>
      <rPr>
        <b/>
        <sz val="12"/>
        <color theme="1"/>
        <rFont val="Arial"/>
        <family val="2"/>
      </rPr>
      <t xml:space="preserve">Tackley:  </t>
    </r>
    <r>
      <rPr>
        <sz val="12"/>
        <color theme="1"/>
        <rFont val="Arial"/>
        <family val="2"/>
      </rPr>
      <t xml:space="preserve">Consult with Corps-Tribal workgroup regarding program priorities.  </t>
    </r>
    <r>
      <rPr>
        <b/>
        <sz val="12"/>
        <color theme="1"/>
        <rFont val="Arial"/>
        <family val="2"/>
      </rPr>
      <t xml:space="preserve">PDT:  </t>
    </r>
    <r>
      <rPr>
        <sz val="12"/>
        <color theme="1"/>
        <rFont val="Arial"/>
        <family val="2"/>
      </rPr>
      <t>Complete 60% DDR and suspend further design.</t>
    </r>
  </si>
  <si>
    <r>
      <rPr>
        <b/>
        <sz val="12"/>
        <color theme="1"/>
        <rFont val="Arial"/>
        <family val="2"/>
      </rPr>
      <t xml:space="preserve">Tackley:  </t>
    </r>
    <r>
      <rPr>
        <sz val="12"/>
        <color theme="1"/>
        <rFont val="Arial"/>
        <family val="2"/>
      </rPr>
      <t xml:space="preserve">Consult with Corps-Tribal workgroup regarding program priorities.  </t>
    </r>
    <r>
      <rPr>
        <b/>
        <sz val="12"/>
        <color theme="1"/>
        <rFont val="Arial"/>
        <family val="2"/>
      </rPr>
      <t xml:space="preserve">PDT:  </t>
    </r>
    <r>
      <rPr>
        <sz val="12"/>
        <color theme="1"/>
        <rFont val="Arial"/>
        <family val="2"/>
      </rPr>
      <t>Pending Corps-Tribal lamprey workgroup priorization, move forward with 60% DDR design work.  Consider alternative design approach that delivers lamprey to elevated section of ladder.  Will include capability to do trap-and-haul.</t>
    </r>
  </si>
  <si>
    <t>DO NOT PURSUE FURTHER DESIGN (BEYOND 60% DDR) IN FY15-FY18</t>
  </si>
</sst>
</file>

<file path=xl/styles.xml><?xml version="1.0" encoding="utf-8"?>
<styleSheet xmlns="http://schemas.openxmlformats.org/spreadsheetml/2006/main">
  <numFmts count="2">
    <numFmt numFmtId="6" formatCode="&quot;$&quot;#,##0_);[Red]\(&quot;$&quot;#,##0\)"/>
    <numFmt numFmtId="164" formatCode="0.000"/>
  </numFmts>
  <fonts count="22">
    <font>
      <sz val="10"/>
      <color theme="1"/>
      <name val="Arial"/>
      <family val="2"/>
    </font>
    <font>
      <b/>
      <sz val="11"/>
      <color theme="1"/>
      <name val="Arial"/>
      <family val="2"/>
    </font>
    <font>
      <b/>
      <sz val="12"/>
      <color theme="1"/>
      <name val="Arial"/>
      <family val="2"/>
    </font>
    <font>
      <sz val="10"/>
      <name val="Arial"/>
      <family val="2"/>
    </font>
    <font>
      <b/>
      <sz val="10"/>
      <color theme="1"/>
      <name val="Arial"/>
      <family val="2"/>
    </font>
    <font>
      <sz val="12"/>
      <color theme="1"/>
      <name val="Arial"/>
      <family val="2"/>
    </font>
    <font>
      <sz val="10"/>
      <color rgb="FF0000CC"/>
      <name val="Arial"/>
      <family val="2"/>
    </font>
    <font>
      <sz val="12"/>
      <name val="Arial"/>
      <family val="2"/>
    </font>
    <font>
      <vertAlign val="superscript"/>
      <sz val="10"/>
      <color theme="1"/>
      <name val="Arial"/>
      <family val="2"/>
    </font>
    <font>
      <i/>
      <sz val="12"/>
      <color theme="1"/>
      <name val="Arial"/>
      <family val="2"/>
    </font>
    <font>
      <i/>
      <sz val="12"/>
      <name val="Arial"/>
      <family val="2"/>
    </font>
    <font>
      <b/>
      <sz val="10"/>
      <color rgb="FFFF0000"/>
      <name val="Arial"/>
      <family val="2"/>
    </font>
    <font>
      <b/>
      <sz val="10"/>
      <name val="Arial"/>
      <family val="2"/>
    </font>
    <font>
      <b/>
      <sz val="10"/>
      <color rgb="FF0000CC"/>
      <name val="Arial"/>
      <family val="2"/>
    </font>
    <font>
      <vertAlign val="superscript"/>
      <sz val="10"/>
      <name val="Arial"/>
      <family val="2"/>
    </font>
    <font>
      <b/>
      <sz val="11"/>
      <color theme="1"/>
      <name val="Calibri"/>
      <family val="2"/>
      <scheme val="minor"/>
    </font>
    <font>
      <b/>
      <sz val="12"/>
      <name val="Arial"/>
      <family val="2"/>
    </font>
    <font>
      <b/>
      <sz val="14"/>
      <color theme="1"/>
      <name val="Arial"/>
      <family val="2"/>
    </font>
    <font>
      <sz val="14"/>
      <color theme="1"/>
      <name val="Arial"/>
      <family val="2"/>
    </font>
    <font>
      <sz val="14"/>
      <name val="Arial"/>
      <family val="2"/>
    </font>
    <font>
      <b/>
      <i/>
      <sz val="12"/>
      <color theme="1"/>
      <name val="Arial"/>
      <family val="2"/>
    </font>
    <font>
      <sz val="11"/>
      <color theme="1"/>
      <name val="Calibri"/>
      <family val="2"/>
      <scheme val="minor"/>
    </font>
  </fonts>
  <fills count="9">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1" fillId="0" borderId="0"/>
  </cellStyleXfs>
  <cellXfs count="111">
    <xf numFmtId="0" fontId="0" fillId="0" borderId="0" xfId="0"/>
    <xf numFmtId="0" fontId="0" fillId="0" borderId="0" xfId="0" applyAlignment="1">
      <alignment wrapText="1"/>
    </xf>
    <xf numFmtId="0" fontId="6" fillId="0" borderId="0" xfId="0" applyFont="1"/>
    <xf numFmtId="0" fontId="4" fillId="0" borderId="0" xfId="0" applyFont="1"/>
    <xf numFmtId="0" fontId="0" fillId="0" borderId="0" xfId="0" applyAlignment="1">
      <alignment horizontal="right" wrapText="1"/>
    </xf>
    <xf numFmtId="0" fontId="0" fillId="0" borderId="0" xfId="0" applyAlignment="1">
      <alignment horizontal="right"/>
    </xf>
    <xf numFmtId="0" fontId="5" fillId="0" borderId="1" xfId="0" applyFont="1" applyFill="1" applyBorder="1" applyAlignment="1">
      <alignment horizontal="center"/>
    </xf>
    <xf numFmtId="10" fontId="5" fillId="0" borderId="1" xfId="0" applyNumberFormat="1" applyFont="1" applyFill="1" applyBorder="1" applyAlignment="1">
      <alignment horizontal="center"/>
    </xf>
    <xf numFmtId="10" fontId="5" fillId="4" borderId="1" xfId="0" applyNumberFormat="1" applyFont="1" applyFill="1" applyBorder="1" applyAlignment="1">
      <alignment horizontal="center"/>
    </xf>
    <xf numFmtId="10" fontId="7" fillId="0" borderId="1" xfId="0" applyNumberFormat="1" applyFont="1" applyFill="1" applyBorder="1" applyAlignment="1">
      <alignment horizontal="center"/>
    </xf>
    <xf numFmtId="0" fontId="0" fillId="5" borderId="2" xfId="0" applyFill="1" applyBorder="1"/>
    <xf numFmtId="0" fontId="3" fillId="5" borderId="2" xfId="0" applyFont="1" applyFill="1" applyBorder="1"/>
    <xf numFmtId="164" fontId="0" fillId="5" borderId="2" xfId="0" applyNumberFormat="1" applyFill="1" applyBorder="1"/>
    <xf numFmtId="164" fontId="3" fillId="5" borderId="2" xfId="0" applyNumberFormat="1" applyFont="1" applyFill="1" applyBorder="1"/>
    <xf numFmtId="10" fontId="7" fillId="4" borderId="1" xfId="0" applyNumberFormat="1" applyFont="1" applyFill="1" applyBorder="1" applyAlignment="1">
      <alignment horizontal="center"/>
    </xf>
    <xf numFmtId="10" fontId="5" fillId="6" borderId="1" xfId="0" applyNumberFormat="1" applyFont="1" applyFill="1" applyBorder="1" applyAlignment="1">
      <alignment horizontal="center"/>
    </xf>
    <xf numFmtId="10" fontId="2" fillId="6" borderId="1" xfId="0" applyNumberFormat="1" applyFont="1" applyFill="1" applyBorder="1" applyAlignment="1">
      <alignment horizontal="center"/>
    </xf>
    <xf numFmtId="10" fontId="7" fillId="6" borderId="1" xfId="0" applyNumberFormat="1" applyFont="1" applyFill="1" applyBorder="1" applyAlignment="1">
      <alignment horizontal="center"/>
    </xf>
    <xf numFmtId="1" fontId="0" fillId="5" borderId="2" xfId="0" applyNumberFormat="1" applyFill="1" applyBorder="1"/>
    <xf numFmtId="1" fontId="3" fillId="5" borderId="2" xfId="0" applyNumberFormat="1" applyFont="1" applyFill="1" applyBorder="1"/>
    <xf numFmtId="0" fontId="5" fillId="0" borderId="0" xfId="0" applyFont="1" applyFill="1"/>
    <xf numFmtId="0" fontId="9" fillId="0" borderId="0" xfId="0" applyFont="1" applyFill="1" applyAlignment="1">
      <alignment horizontal="center"/>
    </xf>
    <xf numFmtId="10" fontId="9" fillId="0" borderId="0" xfId="0" applyNumberFormat="1" applyFont="1" applyFill="1" applyAlignment="1">
      <alignment horizontal="center"/>
    </xf>
    <xf numFmtId="10" fontId="10" fillId="0" borderId="0" xfId="0" applyNumberFormat="1" applyFont="1" applyFill="1" applyAlignment="1">
      <alignment horizontal="center"/>
    </xf>
    <xf numFmtId="0" fontId="5" fillId="0" borderId="0" xfId="0" applyFont="1"/>
    <xf numFmtId="0" fontId="11" fillId="2" borderId="2" xfId="0" applyFont="1" applyFill="1" applyBorder="1"/>
    <xf numFmtId="2" fontId="11" fillId="2" borderId="2" xfId="0" applyNumberFormat="1" applyFont="1" applyFill="1" applyBorder="1"/>
    <xf numFmtId="2" fontId="12" fillId="2" borderId="2" xfId="0" applyNumberFormat="1" applyFont="1" applyFill="1" applyBorder="1"/>
    <xf numFmtId="0" fontId="2" fillId="0" borderId="0" xfId="0" applyFont="1" applyFill="1"/>
    <xf numFmtId="0" fontId="6" fillId="5" borderId="2" xfId="0" applyFont="1" applyFill="1" applyBorder="1"/>
    <xf numFmtId="1" fontId="6" fillId="5" borderId="2" xfId="0" applyNumberFormat="1" applyFont="1" applyFill="1" applyBorder="1"/>
    <xf numFmtId="1" fontId="13" fillId="5" borderId="2" xfId="0" applyNumberFormat="1" applyFont="1" applyFill="1" applyBorder="1"/>
    <xf numFmtId="1" fontId="12" fillId="5" borderId="2" xfId="0" applyNumberFormat="1" applyFont="1" applyFill="1" applyBorder="1"/>
    <xf numFmtId="164" fontId="6" fillId="5" borderId="2" xfId="0" applyNumberFormat="1" applyFont="1" applyFill="1" applyBorder="1"/>
    <xf numFmtId="164" fontId="13" fillId="5" borderId="2" xfId="0" applyNumberFormat="1" applyFont="1" applyFill="1" applyBorder="1"/>
    <xf numFmtId="164" fontId="12" fillId="5" borderId="2" xfId="0" applyNumberFormat="1" applyFont="1" applyFill="1" applyBorder="1"/>
    <xf numFmtId="10" fontId="13" fillId="5" borderId="2" xfId="0" applyNumberFormat="1" applyFont="1" applyFill="1" applyBorder="1"/>
    <xf numFmtId="10" fontId="12" fillId="5" borderId="2" xfId="0" applyNumberFormat="1" applyFont="1" applyFill="1" applyBorder="1"/>
    <xf numFmtId="0" fontId="3" fillId="3" borderId="0" xfId="0" applyFont="1" applyFill="1" applyBorder="1"/>
    <xf numFmtId="0" fontId="0" fillId="0" borderId="0" xfId="0" applyAlignment="1"/>
    <xf numFmtId="0" fontId="0" fillId="0" borderId="0" xfId="0" applyFill="1" applyAlignment="1"/>
    <xf numFmtId="14" fontId="0" fillId="0" borderId="0" xfId="0" applyNumberFormat="1" applyAlignment="1">
      <alignment horizontal="center"/>
    </xf>
    <xf numFmtId="0" fontId="0" fillId="0" borderId="3" xfId="0" applyBorder="1" applyAlignment="1">
      <alignment horizontal="center"/>
    </xf>
    <xf numFmtId="0" fontId="0" fillId="0" borderId="3" xfId="0" applyBorder="1" applyAlignment="1"/>
    <xf numFmtId="14" fontId="0" fillId="0" borderId="0" xfId="0" applyNumberFormat="1" applyFill="1" applyAlignment="1">
      <alignment horizontal="center"/>
    </xf>
    <xf numFmtId="0" fontId="0" fillId="0" borderId="3" xfId="0" applyFill="1" applyBorder="1" applyAlignment="1">
      <alignment horizontal="center"/>
    </xf>
    <xf numFmtId="0" fontId="0" fillId="0" borderId="3" xfId="0" applyFill="1" applyBorder="1" applyAlignment="1"/>
    <xf numFmtId="0" fontId="0" fillId="0" borderId="3" xfId="0" applyBorder="1" applyAlignment="1">
      <alignment horizontal="left"/>
    </xf>
    <xf numFmtId="0" fontId="0" fillId="0" borderId="3" xfId="0" applyFill="1" applyBorder="1" applyAlignment="1">
      <alignment horizontal="left"/>
    </xf>
    <xf numFmtId="0" fontId="7" fillId="0" borderId="0" xfId="0" applyFont="1"/>
    <xf numFmtId="0" fontId="16" fillId="0" borderId="1" xfId="0" applyFont="1" applyBorder="1" applyAlignment="1">
      <alignment horizontal="right"/>
    </xf>
    <xf numFmtId="0" fontId="7" fillId="0" borderId="1" xfId="0" applyFont="1" applyBorder="1" applyAlignment="1"/>
    <xf numFmtId="0" fontId="15" fillId="0" borderId="1" xfId="0" applyFont="1" applyBorder="1" applyAlignment="1">
      <alignment horizontal="center" wrapText="1"/>
    </xf>
    <xf numFmtId="0" fontId="5" fillId="0" borderId="0" xfId="0" applyFont="1" applyAlignment="1">
      <alignment wrapText="1"/>
    </xf>
    <xf numFmtId="0" fontId="5" fillId="0" borderId="1" xfId="0" applyFont="1" applyBorder="1" applyAlignment="1">
      <alignment wrapText="1"/>
    </xf>
    <xf numFmtId="0" fontId="2" fillId="0" borderId="1" xfId="0" applyFont="1" applyBorder="1" applyAlignment="1">
      <alignment horizontal="center" wrapText="1"/>
    </xf>
    <xf numFmtId="0" fontId="18" fillId="0" borderId="1" xfId="0" applyFont="1" applyBorder="1" applyAlignment="1"/>
    <xf numFmtId="0" fontId="18" fillId="0" borderId="1" xfId="0" applyFont="1" applyBorder="1" applyAlignment="1">
      <alignment wrapText="1"/>
    </xf>
    <xf numFmtId="0" fontId="18" fillId="0" borderId="1" xfId="0" applyFont="1" applyFill="1" applyBorder="1" applyAlignment="1"/>
    <xf numFmtId="0" fontId="18" fillId="0" borderId="1" xfId="0" applyFont="1" applyFill="1" applyBorder="1" applyAlignment="1">
      <alignment wrapText="1"/>
    </xf>
    <xf numFmtId="0" fontId="2" fillId="0" borderId="1" xfId="0" applyFont="1" applyBorder="1" applyAlignment="1">
      <alignment wrapText="1"/>
    </xf>
    <xf numFmtId="10" fontId="18" fillId="0" borderId="1" xfId="0" applyNumberFormat="1" applyFont="1" applyFill="1" applyBorder="1" applyAlignment="1">
      <alignment horizontal="right"/>
    </xf>
    <xf numFmtId="6" fontId="18" fillId="0" borderId="1" xfId="0" applyNumberFormat="1" applyFont="1" applyFill="1" applyBorder="1" applyAlignment="1">
      <alignment wrapText="1"/>
    </xf>
    <xf numFmtId="0" fontId="2" fillId="0" borderId="1" xfId="0" applyFont="1" applyFill="1" applyBorder="1" applyAlignment="1">
      <alignment horizontal="center" wrapText="1"/>
    </xf>
    <xf numFmtId="0" fontId="19" fillId="0" borderId="1" xfId="0" applyFont="1" applyFill="1" applyBorder="1" applyAlignment="1">
      <alignment wrapText="1"/>
    </xf>
    <xf numFmtId="0" fontId="0" fillId="0" borderId="0" xfId="0" applyFill="1" applyBorder="1"/>
    <xf numFmtId="0" fontId="17" fillId="0" borderId="0" xfId="0" applyFont="1" applyFill="1" applyBorder="1" applyAlignment="1">
      <alignment horizontal="right" wrapText="1"/>
    </xf>
    <xf numFmtId="0" fontId="17" fillId="0" borderId="0" xfId="0" applyFont="1" applyFill="1" applyBorder="1" applyAlignment="1">
      <alignment wrapText="1"/>
    </xf>
    <xf numFmtId="0" fontId="5" fillId="0" borderId="0" xfId="0" applyFont="1" applyFill="1" applyBorder="1"/>
    <xf numFmtId="0" fontId="2" fillId="0" borderId="0" xfId="0" applyFont="1" applyFill="1" applyBorder="1" applyAlignment="1">
      <alignment horizontal="center" wrapText="1"/>
    </xf>
    <xf numFmtId="0" fontId="2" fillId="0" borderId="0" xfId="0" applyFont="1" applyFill="1" applyBorder="1" applyAlignment="1">
      <alignment wrapText="1"/>
    </xf>
    <xf numFmtId="0" fontId="18" fillId="0" borderId="0" xfId="0" applyFont="1" applyFill="1" applyBorder="1" applyAlignment="1"/>
    <xf numFmtId="10" fontId="18" fillId="0" borderId="0" xfId="0" applyNumberFormat="1" applyFont="1" applyFill="1" applyBorder="1" applyAlignment="1">
      <alignment horizontal="right"/>
    </xf>
    <xf numFmtId="6" fontId="18" fillId="0" borderId="0" xfId="0" applyNumberFormat="1" applyFont="1" applyFill="1" applyBorder="1" applyAlignment="1">
      <alignment wrapText="1"/>
    </xf>
    <xf numFmtId="0" fontId="5" fillId="0" borderId="0" xfId="0" applyFont="1" applyFill="1" applyBorder="1" applyAlignment="1">
      <alignment wrapText="1"/>
    </xf>
    <xf numFmtId="6" fontId="19" fillId="0" borderId="0" xfId="0" applyNumberFormat="1" applyFont="1" applyFill="1" applyBorder="1" applyAlignment="1">
      <alignment wrapText="1"/>
    </xf>
    <xf numFmtId="3" fontId="18" fillId="0" borderId="0" xfId="0" applyNumberFormat="1" applyFont="1" applyFill="1" applyBorder="1" applyAlignment="1">
      <alignment wrapText="1"/>
    </xf>
    <xf numFmtId="0" fontId="18" fillId="0" borderId="0" xfId="0" applyFont="1" applyFill="1" applyBorder="1" applyAlignment="1">
      <alignment wrapText="1"/>
    </xf>
    <xf numFmtId="0" fontId="5" fillId="7" borderId="1" xfId="0" applyFont="1" applyFill="1" applyBorder="1" applyAlignment="1">
      <alignment wrapText="1"/>
    </xf>
    <xf numFmtId="0" fontId="17" fillId="7" borderId="1" xfId="0" applyFont="1" applyFill="1" applyBorder="1" applyAlignment="1">
      <alignment wrapText="1"/>
    </xf>
    <xf numFmtId="0" fontId="5" fillId="0" borderId="1" xfId="0" applyFont="1" applyBorder="1" applyAlignment="1">
      <alignment horizontal="left" wrapText="1"/>
    </xf>
    <xf numFmtId="10" fontId="5" fillId="0" borderId="1" xfId="0" applyNumberFormat="1" applyFont="1" applyBorder="1" applyAlignment="1">
      <alignment horizontal="center" wrapText="1"/>
    </xf>
    <xf numFmtId="10" fontId="5" fillId="0" borderId="0" xfId="0" applyNumberFormat="1" applyFont="1" applyAlignment="1">
      <alignment horizontal="center" wrapText="1"/>
    </xf>
    <xf numFmtId="10" fontId="5" fillId="6" borderId="1" xfId="0" applyNumberFormat="1" applyFont="1" applyFill="1" applyBorder="1" applyAlignment="1">
      <alignment horizontal="center" wrapText="1"/>
    </xf>
    <xf numFmtId="10" fontId="5" fillId="4" borderId="1" xfId="0" applyNumberFormat="1" applyFont="1" applyFill="1" applyBorder="1" applyAlignment="1">
      <alignment horizontal="center" wrapText="1"/>
    </xf>
    <xf numFmtId="10" fontId="10" fillId="8" borderId="0" xfId="0" applyNumberFormat="1" applyFont="1" applyFill="1" applyAlignment="1">
      <alignment horizontal="center"/>
    </xf>
    <xf numFmtId="0" fontId="5" fillId="0" borderId="0" xfId="0" applyFont="1" applyAlignment="1">
      <alignment horizontal="right" wrapText="1"/>
    </xf>
    <xf numFmtId="10" fontId="18" fillId="0" borderId="1" xfId="0" applyNumberFormat="1" applyFont="1" applyBorder="1" applyAlignment="1"/>
    <xf numFmtId="0" fontId="18" fillId="2" borderId="1" xfId="0" applyFont="1" applyFill="1" applyBorder="1" applyAlignment="1"/>
    <xf numFmtId="10" fontId="18" fillId="2" borderId="1" xfId="0" applyNumberFormat="1" applyFont="1" applyFill="1" applyBorder="1" applyAlignment="1">
      <alignment horizontal="right"/>
    </xf>
    <xf numFmtId="6" fontId="18" fillId="2" borderId="1" xfId="0" applyNumberFormat="1" applyFont="1" applyFill="1" applyBorder="1" applyAlignment="1">
      <alignment wrapText="1"/>
    </xf>
    <xf numFmtId="0" fontId="18" fillId="2" borderId="1" xfId="0" applyFont="1" applyFill="1" applyBorder="1" applyAlignment="1">
      <alignment wrapText="1"/>
    </xf>
    <xf numFmtId="6" fontId="19" fillId="2" borderId="1" xfId="0" applyNumberFormat="1" applyFont="1" applyFill="1" applyBorder="1" applyAlignment="1">
      <alignment wrapText="1"/>
    </xf>
    <xf numFmtId="3" fontId="18" fillId="2" borderId="1" xfId="0" applyNumberFormat="1" applyFont="1" applyFill="1" applyBorder="1" applyAlignment="1">
      <alignment wrapText="1"/>
    </xf>
    <xf numFmtId="0" fontId="17" fillId="7" borderId="4" xfId="0" applyFont="1" applyFill="1" applyBorder="1" applyAlignment="1">
      <alignment horizontal="left"/>
    </xf>
    <xf numFmtId="0" fontId="17" fillId="7" borderId="6" xfId="0" applyFont="1" applyFill="1" applyBorder="1" applyAlignment="1">
      <alignment horizontal="left"/>
    </xf>
    <xf numFmtId="0" fontId="17" fillId="7" borderId="5" xfId="0" applyFont="1" applyFill="1" applyBorder="1" applyAlignment="1">
      <alignment horizontal="left"/>
    </xf>
    <xf numFmtId="0" fontId="17" fillId="7" borderId="4"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7" fillId="7" borderId="5" xfId="0" applyFont="1" applyFill="1" applyBorder="1" applyAlignment="1">
      <alignment horizontal="center" vertic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7" fillId="0" borderId="7" xfId="0" applyFont="1" applyFill="1" applyBorder="1" applyAlignment="1">
      <alignment horizontal="center" wrapText="1"/>
    </xf>
    <xf numFmtId="0" fontId="7" fillId="0" borderId="8" xfId="0" applyFont="1" applyFill="1" applyBorder="1" applyAlignment="1">
      <alignment horizontal="center" wrapText="1"/>
    </xf>
    <xf numFmtId="0" fontId="5" fillId="0" borderId="1" xfId="0" applyFont="1" applyBorder="1" applyAlignment="1">
      <alignment horizontal="center" wrapText="1"/>
    </xf>
    <xf numFmtId="2" fontId="5" fillId="0" borderId="7" xfId="0" applyNumberFormat="1" applyFont="1" applyBorder="1" applyAlignment="1">
      <alignment horizontal="center" wrapText="1"/>
    </xf>
    <xf numFmtId="2" fontId="5" fillId="0" borderId="8" xfId="0" applyNumberFormat="1" applyFont="1" applyBorder="1" applyAlignment="1">
      <alignment horizontal="center" wrapText="1"/>
    </xf>
    <xf numFmtId="0" fontId="1" fillId="0" borderId="1" xfId="0" applyFont="1" applyBorder="1" applyAlignment="1">
      <alignment horizontal="center"/>
    </xf>
    <xf numFmtId="0" fontId="5" fillId="0" borderId="1" xfId="0" applyFont="1" applyFill="1" applyBorder="1" applyAlignment="1">
      <alignment wrapText="1"/>
    </xf>
    <xf numFmtId="0" fontId="5" fillId="0" borderId="0" xfId="0" applyFont="1" applyFill="1" applyAlignment="1">
      <alignment wrapText="1"/>
    </xf>
    <xf numFmtId="10" fontId="19" fillId="0" borderId="1" xfId="0" applyNumberFormat="1" applyFont="1" applyFill="1" applyBorder="1" applyAlignment="1">
      <alignment horizontal="right"/>
    </xf>
  </cellXfs>
  <cellStyles count="2">
    <cellStyle name="Normal" xfId="0" builtinId="0"/>
    <cellStyle name="Normal 2" xfId="1"/>
  </cellStyles>
  <dxfs count="0"/>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tx>
            <c:v>WA-shore JP</c:v>
          </c:tx>
          <c:cat>
            <c:multiLvlStrRef>
              <c:f>'Passage Benefits Modeling'!$A$5:$B$13</c:f>
              <c:multiLvlStrCache>
                <c:ptCount val="9"/>
                <c:lvl>
                  <c:pt idx="0">
                    <c:v>C:low</c:v>
                  </c:pt>
                  <c:pt idx="1">
                    <c:v>C:low</c:v>
                  </c:pt>
                  <c:pt idx="2">
                    <c:v>C:low</c:v>
                  </c:pt>
                  <c:pt idx="3">
                    <c:v>C:med</c:v>
                  </c:pt>
                  <c:pt idx="4">
                    <c:v>C:med</c:v>
                  </c:pt>
                  <c:pt idx="5">
                    <c:v>C:med</c:v>
                  </c:pt>
                  <c:pt idx="6">
                    <c:v>C:high</c:v>
                  </c:pt>
                  <c:pt idx="7">
                    <c:v>C:high</c:v>
                  </c:pt>
                  <c:pt idx="8">
                    <c:v>C:high</c:v>
                  </c:pt>
                </c:lvl>
                <c:lvl>
                  <c:pt idx="0">
                    <c:v>P:low</c:v>
                  </c:pt>
                  <c:pt idx="1">
                    <c:v>P:med</c:v>
                  </c:pt>
                  <c:pt idx="2">
                    <c:v>P:high</c:v>
                  </c:pt>
                  <c:pt idx="3">
                    <c:v>P:low</c:v>
                  </c:pt>
                  <c:pt idx="4">
                    <c:v>P:med</c:v>
                  </c:pt>
                  <c:pt idx="5">
                    <c:v>P:high</c:v>
                  </c:pt>
                  <c:pt idx="6">
                    <c:v>P:low</c:v>
                  </c:pt>
                  <c:pt idx="7">
                    <c:v>P:med</c:v>
                  </c:pt>
                  <c:pt idx="8">
                    <c:v>P:high</c:v>
                  </c:pt>
                </c:lvl>
              </c:multiLvlStrCache>
            </c:multiLvlStrRef>
          </c:cat>
          <c:val>
            <c:numRef>
              <c:f>'Passage Benefits Modeling'!$C$5:$C$13</c:f>
              <c:numCache>
                <c:formatCode>0.00%</c:formatCode>
                <c:ptCount val="9"/>
                <c:pt idx="0">
                  <c:v>-1.4708695652174942E-3</c:v>
                </c:pt>
                <c:pt idx="1">
                  <c:v>1.0225296442681189E-4</c:v>
                </c:pt>
                <c:pt idx="2">
                  <c:v>1.6753754940713374E-3</c:v>
                </c:pt>
                <c:pt idx="3">
                  <c:v>-4.4126086956522634E-3</c:v>
                </c:pt>
                <c:pt idx="4">
                  <c:v>3.0675889328065503E-4</c:v>
                </c:pt>
                <c:pt idx="5">
                  <c:v>5.026126482213354E-3</c:v>
                </c:pt>
                <c:pt idx="6">
                  <c:v>-8.8252173913043064E-3</c:v>
                </c:pt>
                <c:pt idx="7">
                  <c:v>6.1351778656109073E-4</c:v>
                </c:pt>
                <c:pt idx="8">
                  <c:v>1.0052252964426928E-2</c:v>
                </c:pt>
              </c:numCache>
            </c:numRef>
          </c:val>
        </c:ser>
        <c:ser>
          <c:idx val="1"/>
          <c:order val="1"/>
          <c:tx>
            <c:v>WA-shore UMT</c:v>
          </c:tx>
          <c:cat>
            <c:multiLvlStrRef>
              <c:f>'Passage Benefits Modeling'!$A$5:$B$13</c:f>
              <c:multiLvlStrCache>
                <c:ptCount val="9"/>
                <c:lvl>
                  <c:pt idx="0">
                    <c:v>C:low</c:v>
                  </c:pt>
                  <c:pt idx="1">
                    <c:v>C:low</c:v>
                  </c:pt>
                  <c:pt idx="2">
                    <c:v>C:low</c:v>
                  </c:pt>
                  <c:pt idx="3">
                    <c:v>C:med</c:v>
                  </c:pt>
                  <c:pt idx="4">
                    <c:v>C:med</c:v>
                  </c:pt>
                  <c:pt idx="5">
                    <c:v>C:med</c:v>
                  </c:pt>
                  <c:pt idx="6">
                    <c:v>C:high</c:v>
                  </c:pt>
                  <c:pt idx="7">
                    <c:v>C:high</c:v>
                  </c:pt>
                  <c:pt idx="8">
                    <c:v>C:high</c:v>
                  </c:pt>
                </c:lvl>
                <c:lvl>
                  <c:pt idx="0">
                    <c:v>P:low</c:v>
                  </c:pt>
                  <c:pt idx="1">
                    <c:v>P:med</c:v>
                  </c:pt>
                  <c:pt idx="2">
                    <c:v>P:high</c:v>
                  </c:pt>
                  <c:pt idx="3">
                    <c:v>P:low</c:v>
                  </c:pt>
                  <c:pt idx="4">
                    <c:v>P:med</c:v>
                  </c:pt>
                  <c:pt idx="5">
                    <c:v>P:high</c:v>
                  </c:pt>
                  <c:pt idx="6">
                    <c:v>P:low</c:v>
                  </c:pt>
                  <c:pt idx="7">
                    <c:v>P:med</c:v>
                  </c:pt>
                  <c:pt idx="8">
                    <c:v>P:high</c:v>
                  </c:pt>
                </c:lvl>
              </c:multiLvlStrCache>
            </c:multiLvlStrRef>
          </c:cat>
          <c:val>
            <c:numRef>
              <c:f>'Passage Benefits Modeling'!$D$5:$D$13</c:f>
              <c:numCache>
                <c:formatCode>0.00%</c:formatCode>
                <c:ptCount val="9"/>
                <c:pt idx="0">
                  <c:v>1.1739130434782281E-3</c:v>
                </c:pt>
                <c:pt idx="1">
                  <c:v>4.4347826086956988E-3</c:v>
                </c:pt>
                <c:pt idx="2">
                  <c:v>7.6956521739131702E-3</c:v>
                </c:pt>
                <c:pt idx="3">
                  <c:v>2.3478260869566757E-3</c:v>
                </c:pt>
                <c:pt idx="4">
                  <c:v>8.8695652173913977E-3</c:v>
                </c:pt>
                <c:pt idx="5">
                  <c:v>1.539130434782612E-2</c:v>
                </c:pt>
                <c:pt idx="6">
                  <c:v>3.5217391304346842E-3</c:v>
                </c:pt>
                <c:pt idx="7">
                  <c:v>1.3304347826086877E-2</c:v>
                </c:pt>
                <c:pt idx="8">
                  <c:v>2.3086956521739071E-2</c:v>
                </c:pt>
              </c:numCache>
            </c:numRef>
          </c:val>
        </c:ser>
        <c:ser>
          <c:idx val="2"/>
          <c:order val="2"/>
          <c:tx>
            <c:v>B-Branch</c:v>
          </c:tx>
          <c:cat>
            <c:multiLvlStrRef>
              <c:f>'Passage Benefits Modeling'!$A$5:$B$13</c:f>
              <c:multiLvlStrCache>
                <c:ptCount val="9"/>
                <c:lvl>
                  <c:pt idx="0">
                    <c:v>C:low</c:v>
                  </c:pt>
                  <c:pt idx="1">
                    <c:v>C:low</c:v>
                  </c:pt>
                  <c:pt idx="2">
                    <c:v>C:low</c:v>
                  </c:pt>
                  <c:pt idx="3">
                    <c:v>C:med</c:v>
                  </c:pt>
                  <c:pt idx="4">
                    <c:v>C:med</c:v>
                  </c:pt>
                  <c:pt idx="5">
                    <c:v>C:med</c:v>
                  </c:pt>
                  <c:pt idx="6">
                    <c:v>C:high</c:v>
                  </c:pt>
                  <c:pt idx="7">
                    <c:v>C:high</c:v>
                  </c:pt>
                  <c:pt idx="8">
                    <c:v>C:high</c:v>
                  </c:pt>
                </c:lvl>
                <c:lvl>
                  <c:pt idx="0">
                    <c:v>P:low</c:v>
                  </c:pt>
                  <c:pt idx="1">
                    <c:v>P:med</c:v>
                  </c:pt>
                  <c:pt idx="2">
                    <c:v>P:high</c:v>
                  </c:pt>
                  <c:pt idx="3">
                    <c:v>P:low</c:v>
                  </c:pt>
                  <c:pt idx="4">
                    <c:v>P:med</c:v>
                  </c:pt>
                  <c:pt idx="5">
                    <c:v>P:high</c:v>
                  </c:pt>
                  <c:pt idx="6">
                    <c:v>P:low</c:v>
                  </c:pt>
                  <c:pt idx="7">
                    <c:v>P:med</c:v>
                  </c:pt>
                  <c:pt idx="8">
                    <c:v>P:high</c:v>
                  </c:pt>
                </c:lvl>
              </c:multiLvlStrCache>
            </c:multiLvlStrRef>
          </c:cat>
          <c:val>
            <c:numRef>
              <c:f>'Passage Benefits Modeling'!$E$5:$E$13</c:f>
              <c:numCache>
                <c:formatCode>0.00%</c:formatCode>
                <c:ptCount val="9"/>
                <c:pt idx="0">
                  <c:v>-1.6719367588930876E-4</c:v>
                </c:pt>
                <c:pt idx="1">
                  <c:v>5.7588932806312593E-4</c:v>
                </c:pt>
                <c:pt idx="2">
                  <c:v>1.31897233201578E-3</c:v>
                </c:pt>
                <c:pt idx="3">
                  <c:v>-5.0158102766792629E-4</c:v>
                </c:pt>
                <c:pt idx="4">
                  <c:v>1.727667984189597E-3</c:v>
                </c:pt>
                <c:pt idx="5">
                  <c:v>3.9569169960473397E-3</c:v>
                </c:pt>
                <c:pt idx="6">
                  <c:v>-1.003162055336072E-3</c:v>
                </c:pt>
                <c:pt idx="7">
                  <c:v>3.4553359683794135E-3</c:v>
                </c:pt>
                <c:pt idx="8">
                  <c:v>7.9138339920948996E-3</c:v>
                </c:pt>
              </c:numCache>
            </c:numRef>
          </c:val>
        </c:ser>
        <c:ser>
          <c:idx val="3"/>
          <c:order val="3"/>
          <c:tx>
            <c:v>Bradford &gt;JP</c:v>
          </c:tx>
          <c:cat>
            <c:multiLvlStrRef>
              <c:f>'Passage Benefits Modeling'!$A$5:$B$13</c:f>
              <c:multiLvlStrCache>
                <c:ptCount val="9"/>
                <c:lvl>
                  <c:pt idx="0">
                    <c:v>C:low</c:v>
                  </c:pt>
                  <c:pt idx="1">
                    <c:v>C:low</c:v>
                  </c:pt>
                  <c:pt idx="2">
                    <c:v>C:low</c:v>
                  </c:pt>
                  <c:pt idx="3">
                    <c:v>C:med</c:v>
                  </c:pt>
                  <c:pt idx="4">
                    <c:v>C:med</c:v>
                  </c:pt>
                  <c:pt idx="5">
                    <c:v>C:med</c:v>
                  </c:pt>
                  <c:pt idx="6">
                    <c:v>C:high</c:v>
                  </c:pt>
                  <c:pt idx="7">
                    <c:v>C:high</c:v>
                  </c:pt>
                  <c:pt idx="8">
                    <c:v>C:high</c:v>
                  </c:pt>
                </c:lvl>
                <c:lvl>
                  <c:pt idx="0">
                    <c:v>P:low</c:v>
                  </c:pt>
                  <c:pt idx="1">
                    <c:v>P:med</c:v>
                  </c:pt>
                  <c:pt idx="2">
                    <c:v>P:high</c:v>
                  </c:pt>
                  <c:pt idx="3">
                    <c:v>P:low</c:v>
                  </c:pt>
                  <c:pt idx="4">
                    <c:v>P:med</c:v>
                  </c:pt>
                  <c:pt idx="5">
                    <c:v>P:high</c:v>
                  </c:pt>
                  <c:pt idx="6">
                    <c:v>P:low</c:v>
                  </c:pt>
                  <c:pt idx="7">
                    <c:v>P:med</c:v>
                  </c:pt>
                  <c:pt idx="8">
                    <c:v>P:high</c:v>
                  </c:pt>
                </c:lvl>
              </c:multiLvlStrCache>
            </c:multiLvlStrRef>
          </c:cat>
          <c:val>
            <c:numRef>
              <c:f>'Passage Benefits Modeling'!$F$5:$F$13</c:f>
              <c:numCache>
                <c:formatCode>0.00%</c:formatCode>
                <c:ptCount val="9"/>
                <c:pt idx="0">
                  <c:v>2.2065217391308039E-4</c:v>
                </c:pt>
                <c:pt idx="1">
                  <c:v>1.7967391304348325E-3</c:v>
                </c:pt>
                <c:pt idx="2">
                  <c:v>3.3728260869565845E-3</c:v>
                </c:pt>
                <c:pt idx="3">
                  <c:v>6.6195652173902178E-4</c:v>
                </c:pt>
                <c:pt idx="4">
                  <c:v>5.3902173913042781E-3</c:v>
                </c:pt>
                <c:pt idx="5">
                  <c:v>1.0118478260869535E-2</c:v>
                </c:pt>
                <c:pt idx="6">
                  <c:v>1.1032608695651825E-3</c:v>
                </c:pt>
                <c:pt idx="7">
                  <c:v>8.9836956521739432E-3</c:v>
                </c:pt>
                <c:pt idx="8">
                  <c:v>1.6864130434782482E-2</c:v>
                </c:pt>
              </c:numCache>
            </c:numRef>
          </c:val>
        </c:ser>
        <c:ser>
          <c:idx val="4"/>
          <c:order val="4"/>
          <c:tx>
            <c:v>Casc. Isl. MUWS Channel</c:v>
          </c:tx>
          <c:cat>
            <c:multiLvlStrRef>
              <c:f>'Passage Benefits Modeling'!$A$5:$B$13</c:f>
              <c:multiLvlStrCache>
                <c:ptCount val="9"/>
                <c:lvl>
                  <c:pt idx="0">
                    <c:v>C:low</c:v>
                  </c:pt>
                  <c:pt idx="1">
                    <c:v>C:low</c:v>
                  </c:pt>
                  <c:pt idx="2">
                    <c:v>C:low</c:v>
                  </c:pt>
                  <c:pt idx="3">
                    <c:v>C:med</c:v>
                  </c:pt>
                  <c:pt idx="4">
                    <c:v>C:med</c:v>
                  </c:pt>
                  <c:pt idx="5">
                    <c:v>C:med</c:v>
                  </c:pt>
                  <c:pt idx="6">
                    <c:v>C:high</c:v>
                  </c:pt>
                  <c:pt idx="7">
                    <c:v>C:high</c:v>
                  </c:pt>
                  <c:pt idx="8">
                    <c:v>C:high</c:v>
                  </c:pt>
                </c:lvl>
                <c:lvl>
                  <c:pt idx="0">
                    <c:v>P:low</c:v>
                  </c:pt>
                  <c:pt idx="1">
                    <c:v>P:med</c:v>
                  </c:pt>
                  <c:pt idx="2">
                    <c:v>P:high</c:v>
                  </c:pt>
                  <c:pt idx="3">
                    <c:v>P:low</c:v>
                  </c:pt>
                  <c:pt idx="4">
                    <c:v>P:med</c:v>
                  </c:pt>
                  <c:pt idx="5">
                    <c:v>P:high</c:v>
                  </c:pt>
                  <c:pt idx="6">
                    <c:v>P:low</c:v>
                  </c:pt>
                  <c:pt idx="7">
                    <c:v>P:med</c:v>
                  </c:pt>
                  <c:pt idx="8">
                    <c:v>P:high</c:v>
                  </c:pt>
                </c:lvl>
              </c:multiLvlStrCache>
            </c:multiLvlStrRef>
          </c:cat>
          <c:val>
            <c:numRef>
              <c:f>'Passage Benefits Modeling'!$G$5:$G$13</c:f>
              <c:numCache>
                <c:formatCode>0.00%</c:formatCode>
                <c:ptCount val="9"/>
                <c:pt idx="0">
                  <c:v>3.1956521739130031E-3</c:v>
                </c:pt>
                <c:pt idx="1">
                  <c:v>4.7173913043476621E-3</c:v>
                </c:pt>
                <c:pt idx="2">
                  <c:v>6.2391304347825405E-3</c:v>
                </c:pt>
                <c:pt idx="3">
                  <c:v>4.7934782608695043E-3</c:v>
                </c:pt>
                <c:pt idx="4">
                  <c:v>7.0760869565217122E-3</c:v>
                </c:pt>
                <c:pt idx="5">
                  <c:v>9.3586956521739192E-3</c:v>
                </c:pt>
                <c:pt idx="6">
                  <c:v>6.3913043478260063E-3</c:v>
                </c:pt>
                <c:pt idx="7">
                  <c:v>9.4347826086957631E-3</c:v>
                </c:pt>
                <c:pt idx="8">
                  <c:v>1.24782608695653E-2</c:v>
                </c:pt>
              </c:numCache>
            </c:numRef>
          </c:val>
        </c:ser>
        <c:ser>
          <c:idx val="5"/>
          <c:order val="5"/>
          <c:tx>
            <c:v>Casc. Isl. Entrance (South)</c:v>
          </c:tx>
          <c:cat>
            <c:multiLvlStrRef>
              <c:f>'Passage Benefits Modeling'!$A$5:$B$13</c:f>
              <c:multiLvlStrCache>
                <c:ptCount val="9"/>
                <c:lvl>
                  <c:pt idx="0">
                    <c:v>C:low</c:v>
                  </c:pt>
                  <c:pt idx="1">
                    <c:v>C:low</c:v>
                  </c:pt>
                  <c:pt idx="2">
                    <c:v>C:low</c:v>
                  </c:pt>
                  <c:pt idx="3">
                    <c:v>C:med</c:v>
                  </c:pt>
                  <c:pt idx="4">
                    <c:v>C:med</c:v>
                  </c:pt>
                  <c:pt idx="5">
                    <c:v>C:med</c:v>
                  </c:pt>
                  <c:pt idx="6">
                    <c:v>C:high</c:v>
                  </c:pt>
                  <c:pt idx="7">
                    <c:v>C:high</c:v>
                  </c:pt>
                  <c:pt idx="8">
                    <c:v>C:high</c:v>
                  </c:pt>
                </c:lvl>
                <c:lvl>
                  <c:pt idx="0">
                    <c:v>P:low</c:v>
                  </c:pt>
                  <c:pt idx="1">
                    <c:v>P:med</c:v>
                  </c:pt>
                  <c:pt idx="2">
                    <c:v>P:high</c:v>
                  </c:pt>
                  <c:pt idx="3">
                    <c:v>P:low</c:v>
                  </c:pt>
                  <c:pt idx="4">
                    <c:v>P:med</c:v>
                  </c:pt>
                  <c:pt idx="5">
                    <c:v>P:high</c:v>
                  </c:pt>
                  <c:pt idx="6">
                    <c:v>P:low</c:v>
                  </c:pt>
                  <c:pt idx="7">
                    <c:v>P:med</c:v>
                  </c:pt>
                  <c:pt idx="8">
                    <c:v>P:high</c:v>
                  </c:pt>
                </c:lvl>
              </c:multiLvlStrCache>
            </c:multiLvlStrRef>
          </c:cat>
          <c:val>
            <c:numRef>
              <c:f>'Passage Benefits Modeling'!$H$5:$H$13</c:f>
              <c:numCache>
                <c:formatCode>0.00%</c:formatCode>
                <c:ptCount val="9"/>
                <c:pt idx="0">
                  <c:v>-2.1229249011851621E-4</c:v>
                </c:pt>
                <c:pt idx="1">
                  <c:v>3.0549407114627519E-4</c:v>
                </c:pt>
                <c:pt idx="2">
                  <c:v>8.2328063241106668E-4</c:v>
                </c:pt>
                <c:pt idx="3">
                  <c:v>-6.3687747035576811E-4</c:v>
                </c:pt>
                <c:pt idx="4">
                  <c:v>9.1648221343860624E-4</c:v>
                </c:pt>
                <c:pt idx="5">
                  <c:v>2.4698418972332E-3</c:v>
                </c:pt>
                <c:pt idx="6">
                  <c:v>-1.2737549407113168E-3</c:v>
                </c:pt>
                <c:pt idx="7">
                  <c:v>1.8329644268774319E-3</c:v>
                </c:pt>
                <c:pt idx="8">
                  <c:v>4.9396837944664001E-3</c:v>
                </c:pt>
              </c:numCache>
            </c:numRef>
          </c:val>
        </c:ser>
        <c:ser>
          <c:idx val="6"/>
          <c:order val="6"/>
          <c:tx>
            <c:strRef>
              <c:f>'Passage Benefits Modeling'!$I$3:$I$4</c:f>
              <c:strCache>
                <c:ptCount val="1"/>
                <c:pt idx="0">
                  <c:v>Site X: Near WA Shore SDE</c:v>
                </c:pt>
              </c:strCache>
            </c:strRef>
          </c:tx>
          <c:val>
            <c:numRef>
              <c:f>'Passage Benefits Modeling'!$I$5:$I$13</c:f>
              <c:numCache>
                <c:formatCode>0.00%</c:formatCode>
                <c:ptCount val="9"/>
                <c:pt idx="0">
                  <c:v>1.1969169960473573E-3</c:v>
                </c:pt>
                <c:pt idx="1">
                  <c:v>1.3421739130433034E-3</c:v>
                </c:pt>
                <c:pt idx="2">
                  <c:v>1.4874308300394687E-3</c:v>
                </c:pt>
                <c:pt idx="3">
                  <c:v>3.5907509881422917E-3</c:v>
                </c:pt>
                <c:pt idx="4">
                  <c:v>4.0265217391303489E-3</c:v>
                </c:pt>
                <c:pt idx="5">
                  <c:v>4.462292490118625E-3</c:v>
                </c:pt>
                <c:pt idx="6">
                  <c:v>7.1815019762845834E-3</c:v>
                </c:pt>
                <c:pt idx="7">
                  <c:v>8.0530434782606977E-3</c:v>
                </c:pt>
                <c:pt idx="8">
                  <c:v>8.92458498023725E-3</c:v>
                </c:pt>
              </c:numCache>
            </c:numRef>
          </c:val>
        </c:ser>
        <c:ser>
          <c:idx val="7"/>
          <c:order val="7"/>
          <c:tx>
            <c:strRef>
              <c:f>'Passage Benefits Modeling'!$J$3:$J$4</c:f>
              <c:strCache>
                <c:ptCount val="1"/>
                <c:pt idx="0">
                  <c:v>Site Y:  Near WA Shore SUE</c:v>
                </c:pt>
              </c:strCache>
            </c:strRef>
          </c:tx>
          <c:val>
            <c:numRef>
              <c:f>'Passage Benefits Modeling'!$J$5:$J$13</c:f>
              <c:numCache>
                <c:formatCode>0.00%</c:formatCode>
                <c:ptCount val="9"/>
                <c:pt idx="0">
                  <c:v>2.9675098814229504E-3</c:v>
                </c:pt>
                <c:pt idx="1">
                  <c:v>3.3499209486165422E-3</c:v>
                </c:pt>
                <c:pt idx="2">
                  <c:v>3.732332015810354E-3</c:v>
                </c:pt>
                <c:pt idx="3">
                  <c:v>8.9025296442688511E-3</c:v>
                </c:pt>
                <c:pt idx="4">
                  <c:v>1.0049762845849627E-2</c:v>
                </c:pt>
                <c:pt idx="5">
                  <c:v>1.1196996047430843E-2</c:v>
                </c:pt>
                <c:pt idx="6">
                  <c:v>1.7805059288537484E-2</c:v>
                </c:pt>
                <c:pt idx="7">
                  <c:v>2.0099525691699694E-2</c:v>
                </c:pt>
                <c:pt idx="8">
                  <c:v>2.2393992094861686E-2</c:v>
                </c:pt>
              </c:numCache>
            </c:numRef>
          </c:val>
        </c:ser>
        <c:axId val="53917952"/>
        <c:axId val="53923840"/>
      </c:barChart>
      <c:catAx>
        <c:axId val="53917952"/>
        <c:scaling>
          <c:orientation val="minMax"/>
        </c:scaling>
        <c:axPos val="b"/>
        <c:tickLblPos val="low"/>
        <c:crossAx val="53923840"/>
        <c:crosses val="autoZero"/>
        <c:auto val="1"/>
        <c:lblAlgn val="ctr"/>
        <c:lblOffset val="100"/>
      </c:catAx>
      <c:valAx>
        <c:axId val="53923840"/>
        <c:scaling>
          <c:orientation val="minMax"/>
        </c:scaling>
        <c:axPos val="l"/>
        <c:majorGridlines/>
        <c:numFmt formatCode="0.00%" sourceLinked="1"/>
        <c:tickLblPos val="nextTo"/>
        <c:crossAx val="53917952"/>
        <c:crosses val="autoZero"/>
        <c:crossBetween val="between"/>
      </c:valAx>
    </c:plotArea>
    <c:legend>
      <c:legendPos val="r"/>
      <c:layout/>
    </c:legend>
    <c:plotVisOnly val="1"/>
    <c:dispBlanksAs val="gap"/>
  </c:chart>
  <c:printSettings>
    <c:headerFooter/>
    <c:pageMargins b="0.75000000000000144" l="0.70000000000000062" r="0.70000000000000062" t="0.75000000000000144"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396240</xdr:colOff>
      <xdr:row>20</xdr:row>
      <xdr:rowOff>112395</xdr:rowOff>
    </xdr:from>
    <xdr:to>
      <xdr:col>8</xdr:col>
      <xdr:colOff>95250</xdr:colOff>
      <xdr:row>36</xdr:row>
      <xdr:rowOff>89535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B2:H64"/>
  <sheetViews>
    <sheetView tabSelected="1" topLeftCell="A6" zoomScale="75" zoomScaleNormal="75" workbookViewId="0">
      <selection activeCell="C19" sqref="C19"/>
    </sheetView>
  </sheetViews>
  <sheetFormatPr defaultRowHeight="12.75"/>
  <cols>
    <col min="2" max="2" width="77.7109375" customWidth="1"/>
    <col min="3" max="4" width="10.42578125" customWidth="1"/>
    <col min="5" max="5" width="9" customWidth="1"/>
    <col min="6" max="6" width="23" customWidth="1"/>
    <col min="7" max="7" width="88.140625" customWidth="1"/>
    <col min="8" max="8" width="70" customWidth="1"/>
  </cols>
  <sheetData>
    <row r="2" spans="2:8" s="53" customFormat="1" ht="32.25" customHeight="1">
      <c r="B2" s="97" t="s">
        <v>133</v>
      </c>
      <c r="C2" s="98"/>
      <c r="D2" s="98"/>
      <c r="E2" s="98"/>
      <c r="F2" s="98"/>
      <c r="G2" s="98"/>
      <c r="H2" s="99"/>
    </row>
    <row r="3" spans="2:8" s="53" customFormat="1" ht="47.25">
      <c r="B3" s="63" t="s">
        <v>112</v>
      </c>
      <c r="C3" s="55" t="s">
        <v>128</v>
      </c>
      <c r="D3" s="55" t="s">
        <v>130</v>
      </c>
      <c r="E3" s="55" t="s">
        <v>129</v>
      </c>
      <c r="F3" s="55" t="s">
        <v>113</v>
      </c>
      <c r="G3" s="60" t="s">
        <v>126</v>
      </c>
      <c r="H3" s="60" t="s">
        <v>139</v>
      </c>
    </row>
    <row r="4" spans="2:8" s="53" customFormat="1" ht="26.25" customHeight="1">
      <c r="B4" s="79" t="s">
        <v>178</v>
      </c>
      <c r="C4" s="79"/>
      <c r="D4" s="79"/>
      <c r="E4" s="79"/>
      <c r="F4" s="79"/>
      <c r="G4" s="79"/>
      <c r="H4" s="78"/>
    </row>
    <row r="5" spans="2:8" s="53" customFormat="1" ht="56.25" customHeight="1">
      <c r="B5" s="88" t="s">
        <v>111</v>
      </c>
      <c r="C5" s="89">
        <v>0</v>
      </c>
      <c r="D5" s="89">
        <v>0</v>
      </c>
      <c r="E5" s="89">
        <v>0</v>
      </c>
      <c r="F5" s="90" t="s">
        <v>61</v>
      </c>
      <c r="G5" s="53" t="s">
        <v>136</v>
      </c>
      <c r="H5" s="54" t="s">
        <v>147</v>
      </c>
    </row>
    <row r="6" spans="2:8" s="24" customFormat="1" ht="53.25" customHeight="1">
      <c r="B6" s="88" t="s">
        <v>122</v>
      </c>
      <c r="C6" s="89" t="s">
        <v>132</v>
      </c>
      <c r="D6" s="89" t="s">
        <v>132</v>
      </c>
      <c r="E6" s="89" t="s">
        <v>132</v>
      </c>
      <c r="F6" s="91" t="s">
        <v>60</v>
      </c>
      <c r="G6" s="54" t="s">
        <v>137</v>
      </c>
      <c r="H6" s="54" t="s">
        <v>138</v>
      </c>
    </row>
    <row r="7" spans="2:8" s="24" customFormat="1" ht="28.5" customHeight="1">
      <c r="B7" s="94" t="s">
        <v>170</v>
      </c>
      <c r="C7" s="95"/>
      <c r="D7" s="95"/>
      <c r="E7" s="95"/>
      <c r="F7" s="95"/>
      <c r="G7" s="95"/>
      <c r="H7" s="96"/>
    </row>
    <row r="8" spans="2:8" s="53" customFormat="1" ht="98.25" customHeight="1">
      <c r="B8" s="88" t="s">
        <v>114</v>
      </c>
      <c r="C8" s="89">
        <v>8.8999999999999999E-3</v>
      </c>
      <c r="D8" s="89">
        <v>1.1999999999999999E-3</v>
      </c>
      <c r="E8" s="89">
        <v>2.3099999999999999E-2</v>
      </c>
      <c r="F8" s="92" t="s">
        <v>60</v>
      </c>
      <c r="G8" s="54" t="s">
        <v>140</v>
      </c>
      <c r="H8" s="54" t="s">
        <v>145</v>
      </c>
    </row>
    <row r="9" spans="2:8" s="53" customFormat="1" ht="54" customHeight="1">
      <c r="B9" s="88" t="s">
        <v>115</v>
      </c>
      <c r="C9" s="89">
        <v>5.4000000000000003E-3</v>
      </c>
      <c r="D9" s="89">
        <v>2.0000000000000001E-4</v>
      </c>
      <c r="E9" s="89">
        <v>1.6899999999999998E-2</v>
      </c>
      <c r="F9" s="93" t="s">
        <v>62</v>
      </c>
      <c r="G9" s="54" t="s">
        <v>141</v>
      </c>
      <c r="H9" s="54" t="s">
        <v>146</v>
      </c>
    </row>
    <row r="10" spans="2:8" s="24" customFormat="1" ht="69" customHeight="1">
      <c r="B10" s="88" t="s">
        <v>119</v>
      </c>
      <c r="C10" s="89" t="s">
        <v>127</v>
      </c>
      <c r="D10" s="89" t="s">
        <v>127</v>
      </c>
      <c r="E10" s="89" t="s">
        <v>127</v>
      </c>
      <c r="F10" s="91" t="s">
        <v>62</v>
      </c>
      <c r="G10" s="80" t="s">
        <v>143</v>
      </c>
      <c r="H10" s="54" t="s">
        <v>148</v>
      </c>
    </row>
    <row r="11" spans="2:8" ht="89.25" customHeight="1">
      <c r="B11" s="88" t="s">
        <v>120</v>
      </c>
      <c r="C11" s="89" t="s">
        <v>127</v>
      </c>
      <c r="D11" s="89" t="s">
        <v>127</v>
      </c>
      <c r="E11" s="89" t="s">
        <v>127</v>
      </c>
      <c r="F11" s="91" t="s">
        <v>62</v>
      </c>
      <c r="G11" s="54" t="s">
        <v>149</v>
      </c>
      <c r="H11" s="54" t="s">
        <v>180</v>
      </c>
    </row>
    <row r="12" spans="2:8" ht="26.25" customHeight="1">
      <c r="B12" s="94" t="s">
        <v>181</v>
      </c>
      <c r="C12" s="95"/>
      <c r="D12" s="95"/>
      <c r="E12" s="95"/>
      <c r="F12" s="95"/>
      <c r="G12" s="95"/>
      <c r="H12" s="96"/>
    </row>
    <row r="13" spans="2:8" s="109" customFormat="1" ht="69" customHeight="1">
      <c r="B13" s="58" t="s">
        <v>117</v>
      </c>
      <c r="C13" s="61">
        <v>1E-3</v>
      </c>
      <c r="D13" s="61">
        <v>-1.2999999999999999E-3</v>
      </c>
      <c r="E13" s="61">
        <v>4.8999999999999998E-3</v>
      </c>
      <c r="F13" s="59" t="s">
        <v>60</v>
      </c>
      <c r="G13" s="108" t="s">
        <v>142</v>
      </c>
      <c r="H13" s="108" t="s">
        <v>148</v>
      </c>
    </row>
    <row r="14" spans="2:8" s="20" customFormat="1" ht="88.5" customHeight="1">
      <c r="B14" s="58" t="s">
        <v>118</v>
      </c>
      <c r="C14" s="61">
        <v>1.9E-3</v>
      </c>
      <c r="D14" s="61">
        <v>-1E-3</v>
      </c>
      <c r="E14" s="61">
        <v>7.9000000000000008E-3</v>
      </c>
      <c r="F14" s="59" t="s">
        <v>62</v>
      </c>
      <c r="G14" s="108" t="s">
        <v>144</v>
      </c>
      <c r="H14" s="108" t="s">
        <v>179</v>
      </c>
    </row>
    <row r="15" spans="2:8" ht="73.5" customHeight="1">
      <c r="B15" s="58" t="s">
        <v>121</v>
      </c>
      <c r="C15" s="61">
        <v>2.9999999999999997E-4</v>
      </c>
      <c r="D15" s="61">
        <v>-8.8000000000000005E-3</v>
      </c>
      <c r="E15" s="61">
        <v>1.01E-2</v>
      </c>
      <c r="F15" s="64" t="s">
        <v>60</v>
      </c>
      <c r="G15" s="54" t="s">
        <v>150</v>
      </c>
      <c r="H15" s="54" t="s">
        <v>151</v>
      </c>
    </row>
    <row r="16" spans="2:8" ht="57.75" customHeight="1">
      <c r="B16" s="58" t="s">
        <v>123</v>
      </c>
      <c r="C16" s="110">
        <v>8.8999999999999999E-3</v>
      </c>
      <c r="D16" s="110">
        <v>1.1999999999999999E-3</v>
      </c>
      <c r="E16" s="110">
        <v>2.3099999999999999E-2</v>
      </c>
      <c r="F16" s="59" t="s">
        <v>60</v>
      </c>
      <c r="G16" s="54" t="s">
        <v>152</v>
      </c>
      <c r="H16" s="54" t="s">
        <v>153</v>
      </c>
    </row>
    <row r="17" spans="2:8" ht="57" customHeight="1">
      <c r="B17" s="58" t="s">
        <v>124</v>
      </c>
      <c r="C17" s="110">
        <v>5.4000000000000003E-3</v>
      </c>
      <c r="D17" s="110">
        <v>2.0000000000000001E-4</v>
      </c>
      <c r="E17" s="110">
        <v>1.6899999999999998E-2</v>
      </c>
      <c r="F17" s="59" t="s">
        <v>62</v>
      </c>
      <c r="G17" s="54" t="s">
        <v>154</v>
      </c>
      <c r="H17" s="54" t="s">
        <v>153</v>
      </c>
    </row>
    <row r="18" spans="2:8" s="53" customFormat="1" ht="90" customHeight="1">
      <c r="B18" s="58" t="s">
        <v>116</v>
      </c>
      <c r="C18" s="110">
        <v>7.1000000000000004E-3</v>
      </c>
      <c r="D18" s="110">
        <v>2.3E-3</v>
      </c>
      <c r="E18" s="110">
        <v>1.2500000000000001E-2</v>
      </c>
      <c r="F18" s="62" t="s">
        <v>60</v>
      </c>
      <c r="G18" s="54" t="s">
        <v>155</v>
      </c>
      <c r="H18" s="54" t="s">
        <v>169</v>
      </c>
    </row>
    <row r="19" spans="2:8" ht="53.25" customHeight="1">
      <c r="B19" s="58" t="s">
        <v>125</v>
      </c>
      <c r="C19" s="61" t="s">
        <v>127</v>
      </c>
      <c r="D19" s="61" t="s">
        <v>127</v>
      </c>
      <c r="E19" s="61" t="s">
        <v>127</v>
      </c>
      <c r="F19" s="59" t="s">
        <v>62</v>
      </c>
      <c r="G19" s="54" t="s">
        <v>156</v>
      </c>
      <c r="H19" s="54" t="s">
        <v>157</v>
      </c>
    </row>
    <row r="20" spans="2:8" s="53" customFormat="1" ht="24.75" customHeight="1">
      <c r="B20" s="94" t="s">
        <v>131</v>
      </c>
      <c r="C20" s="95"/>
      <c r="D20" s="95"/>
      <c r="E20" s="95"/>
      <c r="F20" s="95"/>
      <c r="G20" s="96"/>
      <c r="H20" s="78"/>
    </row>
    <row r="21" spans="2:8" ht="180.75" customHeight="1">
      <c r="B21" s="56" t="s">
        <v>175</v>
      </c>
      <c r="C21" s="87">
        <v>1.1999999999999999E-3</v>
      </c>
      <c r="D21" s="87">
        <v>4.4999999999999997E-3</v>
      </c>
      <c r="E21" s="87">
        <v>8.8999999999999999E-3</v>
      </c>
      <c r="F21" s="57" t="s">
        <v>172</v>
      </c>
      <c r="G21" s="54" t="s">
        <v>176</v>
      </c>
      <c r="H21" s="54" t="s">
        <v>174</v>
      </c>
    </row>
    <row r="22" spans="2:8" ht="101.25" customHeight="1">
      <c r="B22" s="57" t="s">
        <v>134</v>
      </c>
      <c r="C22" s="56" t="s">
        <v>132</v>
      </c>
      <c r="D22" s="56" t="s">
        <v>132</v>
      </c>
      <c r="E22" s="56" t="s">
        <v>132</v>
      </c>
      <c r="F22" s="57" t="s">
        <v>171</v>
      </c>
      <c r="G22" s="54" t="s">
        <v>158</v>
      </c>
      <c r="H22" s="54" t="s">
        <v>159</v>
      </c>
    </row>
    <row r="23" spans="2:8" ht="125.25" customHeight="1">
      <c r="B23" s="57" t="s">
        <v>135</v>
      </c>
      <c r="C23" s="56" t="s">
        <v>132</v>
      </c>
      <c r="D23" s="56" t="s">
        <v>132</v>
      </c>
      <c r="E23" s="56" t="s">
        <v>132</v>
      </c>
      <c r="F23" s="57" t="s">
        <v>173</v>
      </c>
      <c r="G23" s="54" t="s">
        <v>160</v>
      </c>
      <c r="H23" s="54" t="s">
        <v>177</v>
      </c>
    </row>
    <row r="24" spans="2:8" s="65" customFormat="1" ht="18">
      <c r="B24" s="66"/>
      <c r="C24" s="66"/>
      <c r="D24" s="66"/>
      <c r="E24" s="66"/>
      <c r="F24" s="67"/>
      <c r="G24" s="68"/>
    </row>
    <row r="25" spans="2:8" s="65" customFormat="1" ht="18">
      <c r="B25" s="66"/>
      <c r="C25" s="66"/>
      <c r="D25" s="66"/>
      <c r="E25" s="66"/>
      <c r="F25" s="67"/>
      <c r="G25" s="68"/>
    </row>
    <row r="26" spans="2:8" s="65" customFormat="1" ht="18">
      <c r="B26" s="67"/>
      <c r="C26" s="67"/>
      <c r="D26" s="67"/>
      <c r="E26" s="67"/>
      <c r="F26" s="67"/>
      <c r="G26" s="67"/>
    </row>
    <row r="27" spans="2:8" s="65" customFormat="1" ht="15.75">
      <c r="B27" s="69"/>
      <c r="C27" s="69"/>
      <c r="D27" s="69"/>
      <c r="E27" s="69"/>
      <c r="F27" s="69"/>
      <c r="G27" s="70"/>
    </row>
    <row r="28" spans="2:8" s="65" customFormat="1" ht="18">
      <c r="B28" s="71"/>
      <c r="C28" s="72"/>
      <c r="D28" s="72"/>
      <c r="E28" s="72"/>
      <c r="F28" s="73"/>
      <c r="G28" s="74"/>
    </row>
    <row r="29" spans="2:8" s="65" customFormat="1" ht="18">
      <c r="B29" s="71"/>
      <c r="C29" s="72"/>
      <c r="D29" s="72"/>
      <c r="E29" s="72"/>
      <c r="F29" s="75"/>
      <c r="G29" s="74"/>
    </row>
    <row r="30" spans="2:8" s="65" customFormat="1" ht="18">
      <c r="B30" s="71"/>
      <c r="C30" s="72"/>
      <c r="D30" s="72"/>
      <c r="E30" s="72"/>
      <c r="F30" s="73"/>
      <c r="G30" s="74"/>
    </row>
    <row r="31" spans="2:8" s="65" customFormat="1" ht="18">
      <c r="B31" s="71"/>
      <c r="C31" s="72"/>
      <c r="D31" s="72"/>
      <c r="E31" s="72"/>
      <c r="F31" s="76"/>
      <c r="G31" s="74"/>
    </row>
    <row r="32" spans="2:8" s="65" customFormat="1" ht="18">
      <c r="B32" s="71"/>
      <c r="C32" s="72"/>
      <c r="D32" s="72"/>
      <c r="E32" s="72"/>
      <c r="F32" s="77"/>
      <c r="G32" s="74"/>
    </row>
    <row r="33" spans="2:7" s="65" customFormat="1" ht="18">
      <c r="B33" s="71"/>
      <c r="C33" s="71"/>
      <c r="D33" s="71"/>
      <c r="E33" s="71"/>
      <c r="F33" s="77"/>
      <c r="G33" s="68"/>
    </row>
    <row r="34" spans="2:7" s="65" customFormat="1" ht="18">
      <c r="B34" s="66"/>
      <c r="C34" s="66"/>
      <c r="D34" s="66"/>
      <c r="E34" s="66"/>
      <c r="F34" s="67"/>
      <c r="G34" s="68"/>
    </row>
    <row r="35" spans="2:7" s="65" customFormat="1"/>
    <row r="36" spans="2:7" s="65" customFormat="1" ht="18">
      <c r="B36" s="67"/>
      <c r="C36" s="67"/>
      <c r="D36" s="67"/>
      <c r="E36" s="67"/>
      <c r="F36" s="67"/>
      <c r="G36" s="67"/>
    </row>
    <row r="37" spans="2:7" s="65" customFormat="1" ht="15.75">
      <c r="B37" s="69"/>
      <c r="C37" s="69"/>
      <c r="D37" s="69"/>
      <c r="E37" s="69"/>
      <c r="F37" s="69"/>
      <c r="G37" s="70"/>
    </row>
    <row r="38" spans="2:7" s="65" customFormat="1" ht="18">
      <c r="B38" s="71"/>
      <c r="C38" s="72"/>
      <c r="D38" s="72"/>
      <c r="E38" s="72"/>
      <c r="F38" s="73"/>
      <c r="G38" s="74"/>
    </row>
    <row r="39" spans="2:7" s="65" customFormat="1" ht="18">
      <c r="B39" s="71"/>
      <c r="C39" s="72"/>
      <c r="D39" s="72"/>
      <c r="E39" s="72"/>
      <c r="F39" s="75"/>
      <c r="G39" s="74"/>
    </row>
    <row r="40" spans="2:7" s="65" customFormat="1" ht="18">
      <c r="B40" s="71"/>
      <c r="C40" s="72"/>
      <c r="D40" s="72"/>
      <c r="E40" s="72"/>
      <c r="F40" s="73"/>
      <c r="G40" s="74"/>
    </row>
    <row r="41" spans="2:7" s="65" customFormat="1" ht="18">
      <c r="B41" s="71"/>
      <c r="C41" s="72"/>
      <c r="D41" s="72"/>
      <c r="E41" s="72"/>
      <c r="F41" s="76"/>
      <c r="G41" s="74"/>
    </row>
    <row r="42" spans="2:7" s="65" customFormat="1" ht="18">
      <c r="B42" s="71"/>
      <c r="C42" s="72"/>
      <c r="D42" s="72"/>
      <c r="E42" s="72"/>
      <c r="F42" s="77"/>
      <c r="G42" s="74"/>
    </row>
    <row r="43" spans="2:7" s="65" customFormat="1" ht="18">
      <c r="B43" s="71"/>
      <c r="C43" s="72"/>
      <c r="D43" s="72"/>
      <c r="E43" s="72"/>
      <c r="F43" s="77"/>
      <c r="G43" s="68"/>
    </row>
    <row r="44" spans="2:7" s="65" customFormat="1" ht="18">
      <c r="B44" s="71"/>
      <c r="C44" s="71"/>
      <c r="D44" s="71"/>
      <c r="E44" s="71"/>
      <c r="F44" s="77"/>
      <c r="G44" s="68"/>
    </row>
    <row r="45" spans="2:7" s="65" customFormat="1" ht="18">
      <c r="B45" s="66"/>
      <c r="C45" s="66"/>
      <c r="D45" s="66"/>
      <c r="E45" s="66"/>
      <c r="F45" s="67"/>
      <c r="G45" s="68"/>
    </row>
    <row r="46" spans="2:7" s="65" customFormat="1"/>
    <row r="47" spans="2:7" s="65" customFormat="1" ht="18">
      <c r="B47" s="67"/>
      <c r="C47" s="67"/>
      <c r="D47" s="67"/>
      <c r="E47" s="67"/>
      <c r="F47" s="67"/>
      <c r="G47" s="67"/>
    </row>
    <row r="48" spans="2:7" s="65" customFormat="1" ht="15.75">
      <c r="B48" s="69"/>
      <c r="C48" s="69"/>
      <c r="D48" s="69"/>
      <c r="E48" s="69"/>
      <c r="F48" s="69"/>
      <c r="G48" s="70"/>
    </row>
    <row r="49" spans="2:7" s="65" customFormat="1" ht="18">
      <c r="B49" s="71"/>
      <c r="C49" s="71"/>
      <c r="D49" s="71"/>
      <c r="E49" s="71"/>
      <c r="F49" s="77"/>
      <c r="G49" s="74"/>
    </row>
    <row r="50" spans="2:7" s="65" customFormat="1" ht="18">
      <c r="B50" s="66"/>
      <c r="C50" s="66"/>
      <c r="D50" s="66"/>
      <c r="E50" s="66"/>
      <c r="F50" s="67"/>
      <c r="G50" s="74"/>
    </row>
    <row r="51" spans="2:7" s="65" customFormat="1" ht="15">
      <c r="G51" s="74"/>
    </row>
    <row r="52" spans="2:7" s="65" customFormat="1" ht="18">
      <c r="B52" s="67"/>
      <c r="C52" s="67"/>
      <c r="D52" s="67"/>
      <c r="E52" s="67"/>
      <c r="F52" s="67"/>
      <c r="G52" s="67"/>
    </row>
    <row r="53" spans="2:7" s="65" customFormat="1" ht="15.75">
      <c r="B53" s="69"/>
      <c r="C53" s="69"/>
      <c r="D53" s="69"/>
      <c r="E53" s="69"/>
      <c r="F53" s="69"/>
      <c r="G53" s="70"/>
    </row>
    <row r="54" spans="2:7" s="65" customFormat="1" ht="18">
      <c r="B54" s="71"/>
      <c r="C54" s="71"/>
      <c r="D54" s="71"/>
      <c r="E54" s="71"/>
      <c r="F54" s="77"/>
      <c r="G54" s="74"/>
    </row>
    <row r="55" spans="2:7" s="65" customFormat="1" ht="18">
      <c r="B55" s="66"/>
      <c r="C55" s="66"/>
      <c r="D55" s="66"/>
      <c r="E55" s="66"/>
      <c r="F55" s="67"/>
      <c r="G55" s="74"/>
    </row>
    <row r="56" spans="2:7" s="65" customFormat="1" ht="15">
      <c r="G56" s="74"/>
    </row>
    <row r="57" spans="2:7" s="65" customFormat="1" ht="18">
      <c r="B57" s="67"/>
      <c r="C57" s="67"/>
      <c r="D57" s="67"/>
      <c r="E57" s="67"/>
      <c r="F57" s="67"/>
      <c r="G57" s="67"/>
    </row>
    <row r="58" spans="2:7" s="65" customFormat="1" ht="15.75">
      <c r="B58" s="69"/>
      <c r="C58" s="69"/>
      <c r="D58" s="69"/>
      <c r="E58" s="69"/>
      <c r="F58" s="69"/>
      <c r="G58" s="70"/>
    </row>
    <row r="59" spans="2:7" s="65" customFormat="1" ht="18">
      <c r="B59" s="71"/>
      <c r="C59" s="71"/>
      <c r="D59" s="71"/>
      <c r="E59" s="71"/>
      <c r="F59" s="77"/>
      <c r="G59" s="74"/>
    </row>
    <row r="60" spans="2:7" s="65" customFormat="1" ht="18">
      <c r="B60" s="66"/>
      <c r="C60" s="66"/>
      <c r="D60" s="66"/>
      <c r="E60" s="66"/>
      <c r="F60" s="67"/>
      <c r="G60" s="74"/>
    </row>
    <row r="61" spans="2:7" s="65" customFormat="1"/>
    <row r="62" spans="2:7" s="65" customFormat="1"/>
    <row r="63" spans="2:7" s="65" customFormat="1"/>
    <row r="64" spans="2:7" s="65" customFormat="1"/>
  </sheetData>
  <mergeCells count="4">
    <mergeCell ref="B20:G20"/>
    <mergeCell ref="B2:H2"/>
    <mergeCell ref="B7:H7"/>
    <mergeCell ref="B12:H12"/>
  </mergeCells>
  <pageMargins left="0.7" right="0.7" top="0.75" bottom="0.75" header="0.3" footer="0.3"/>
  <pageSetup paperSize="17" scale="47" orientation="landscape" r:id="rId1"/>
</worksheet>
</file>

<file path=xl/worksheets/sheet2.xml><?xml version="1.0" encoding="utf-8"?>
<worksheet xmlns="http://schemas.openxmlformats.org/spreadsheetml/2006/main" xmlns:r="http://schemas.openxmlformats.org/officeDocument/2006/relationships">
  <dimension ref="A1:DB34"/>
  <sheetViews>
    <sheetView workbookViewId="0">
      <selection activeCell="I14" sqref="I14:I16"/>
    </sheetView>
  </sheetViews>
  <sheetFormatPr defaultRowHeight="12.75"/>
  <cols>
    <col min="1" max="1" width="12.5703125" bestFit="1" customWidth="1"/>
    <col min="2" max="2" width="11.7109375" customWidth="1"/>
    <col min="3" max="3" width="17.42578125" customWidth="1"/>
    <col min="4" max="4" width="17.28515625" customWidth="1"/>
    <col min="5" max="5" width="14.140625" customWidth="1"/>
    <col min="6" max="6" width="14" customWidth="1"/>
    <col min="7" max="7" width="13.5703125" customWidth="1"/>
    <col min="8" max="8" width="13.42578125" customWidth="1"/>
    <col min="9" max="10" width="12.42578125" customWidth="1"/>
    <col min="11" max="11" width="12" customWidth="1"/>
    <col min="12" max="12" width="80.28515625" bestFit="1" customWidth="1"/>
    <col min="13" max="13" width="8.7109375" bestFit="1" customWidth="1"/>
    <col min="14" max="21" width="7" bestFit="1" customWidth="1"/>
    <col min="22" max="22" width="5.140625" customWidth="1"/>
    <col min="23" max="31" width="7.7109375" customWidth="1"/>
    <col min="73" max="73" width="80.28515625" bestFit="1" customWidth="1"/>
  </cols>
  <sheetData>
    <row r="1" spans="1:106">
      <c r="C1" s="2"/>
      <c r="D1" s="2"/>
      <c r="E1" s="2"/>
      <c r="F1" s="2"/>
      <c r="G1" s="2"/>
      <c r="H1" s="2"/>
      <c r="M1" s="3" t="s">
        <v>0</v>
      </c>
      <c r="W1" s="3" t="s">
        <v>1</v>
      </c>
      <c r="AG1" s="3" t="s">
        <v>2</v>
      </c>
      <c r="AQ1" s="3" t="s">
        <v>3</v>
      </c>
      <c r="BA1" s="3" t="s">
        <v>4</v>
      </c>
      <c r="BK1" s="3" t="s">
        <v>5</v>
      </c>
    </row>
    <row r="3" spans="1:106" s="1" customFormat="1" ht="15" customHeight="1">
      <c r="A3" s="104" t="s">
        <v>6</v>
      </c>
      <c r="B3" s="104" t="s">
        <v>7</v>
      </c>
      <c r="C3" s="100" t="s">
        <v>12</v>
      </c>
      <c r="D3" s="100" t="s">
        <v>13</v>
      </c>
      <c r="E3" s="105" t="s">
        <v>14</v>
      </c>
      <c r="F3" s="100" t="s">
        <v>15</v>
      </c>
      <c r="G3" s="100" t="s">
        <v>16</v>
      </c>
      <c r="H3" s="102" t="s">
        <v>17</v>
      </c>
      <c r="I3" s="100" t="s">
        <v>166</v>
      </c>
      <c r="J3" s="100" t="s">
        <v>167</v>
      </c>
      <c r="L3" s="4" t="s">
        <v>8</v>
      </c>
      <c r="M3" s="1" t="s">
        <v>9</v>
      </c>
      <c r="N3" s="1" t="s">
        <v>9</v>
      </c>
      <c r="O3" s="1" t="s">
        <v>9</v>
      </c>
      <c r="P3" s="1" t="s">
        <v>10</v>
      </c>
      <c r="Q3" s="1" t="s">
        <v>10</v>
      </c>
      <c r="R3" s="1" t="s">
        <v>10</v>
      </c>
      <c r="S3" s="1" t="s">
        <v>11</v>
      </c>
      <c r="T3" s="1" t="s">
        <v>11</v>
      </c>
      <c r="U3" s="1" t="s">
        <v>11</v>
      </c>
      <c r="W3" s="1" t="s">
        <v>9</v>
      </c>
      <c r="X3" s="1" t="s">
        <v>9</v>
      </c>
      <c r="Y3" s="1" t="s">
        <v>9</v>
      </c>
      <c r="Z3" s="1" t="s">
        <v>10</v>
      </c>
      <c r="AA3" s="1" t="s">
        <v>10</v>
      </c>
      <c r="AB3" s="1" t="s">
        <v>10</v>
      </c>
      <c r="AC3" s="1" t="s">
        <v>11</v>
      </c>
      <c r="AD3" s="1" t="s">
        <v>11</v>
      </c>
      <c r="AE3" s="1" t="s">
        <v>11</v>
      </c>
      <c r="AG3" s="1" t="s">
        <v>9</v>
      </c>
      <c r="AH3" s="1" t="s">
        <v>9</v>
      </c>
      <c r="AI3" s="1" t="s">
        <v>9</v>
      </c>
      <c r="AJ3" s="1" t="s">
        <v>10</v>
      </c>
      <c r="AK3" s="1" t="s">
        <v>10</v>
      </c>
      <c r="AL3" s="1" t="s">
        <v>10</v>
      </c>
      <c r="AM3" s="1" t="s">
        <v>11</v>
      </c>
      <c r="AN3" s="1" t="s">
        <v>11</v>
      </c>
      <c r="AO3" s="1" t="s">
        <v>11</v>
      </c>
      <c r="AQ3" s="1" t="s">
        <v>9</v>
      </c>
      <c r="AR3" s="1" t="s">
        <v>9</v>
      </c>
      <c r="AS3" s="1" t="s">
        <v>9</v>
      </c>
      <c r="AT3" s="1" t="s">
        <v>10</v>
      </c>
      <c r="AU3" s="1" t="s">
        <v>10</v>
      </c>
      <c r="AV3" s="1" t="s">
        <v>10</v>
      </c>
      <c r="AW3" s="1" t="s">
        <v>11</v>
      </c>
      <c r="AX3" s="1" t="s">
        <v>11</v>
      </c>
      <c r="AY3" s="1" t="s">
        <v>11</v>
      </c>
      <c r="BA3" s="1" t="s">
        <v>9</v>
      </c>
      <c r="BB3" s="1" t="s">
        <v>9</v>
      </c>
      <c r="BC3" s="1" t="s">
        <v>9</v>
      </c>
      <c r="BD3" s="1" t="s">
        <v>10</v>
      </c>
      <c r="BE3" s="1" t="s">
        <v>10</v>
      </c>
      <c r="BF3" s="1" t="s">
        <v>10</v>
      </c>
      <c r="BG3" s="1" t="s">
        <v>11</v>
      </c>
      <c r="BH3" s="1" t="s">
        <v>11</v>
      </c>
      <c r="BI3" s="1" t="s">
        <v>11</v>
      </c>
      <c r="BK3" s="1" t="s">
        <v>9</v>
      </c>
      <c r="BL3" s="1" t="s">
        <v>9</v>
      </c>
      <c r="BM3" s="1" t="s">
        <v>9</v>
      </c>
      <c r="BN3" s="1" t="s">
        <v>10</v>
      </c>
      <c r="BO3" s="1" t="s">
        <v>10</v>
      </c>
      <c r="BP3" s="1" t="s">
        <v>10</v>
      </c>
      <c r="BQ3" s="1" t="s">
        <v>11</v>
      </c>
      <c r="BR3" s="1" t="s">
        <v>11</v>
      </c>
      <c r="BS3" s="1" t="s">
        <v>11</v>
      </c>
      <c r="BW3" s="3" t="s">
        <v>161</v>
      </c>
      <c r="BX3"/>
      <c r="BY3"/>
      <c r="BZ3"/>
      <c r="CA3"/>
      <c r="CB3"/>
      <c r="CC3"/>
      <c r="CD3"/>
      <c r="CE3"/>
      <c r="CF3"/>
      <c r="CG3" s="3" t="s">
        <v>162</v>
      </c>
      <c r="CH3"/>
      <c r="CI3"/>
      <c r="CJ3"/>
      <c r="CK3"/>
      <c r="CL3"/>
      <c r="CM3"/>
      <c r="CN3"/>
      <c r="CO3"/>
      <c r="CP3"/>
      <c r="CQ3"/>
      <c r="CR3"/>
      <c r="CS3"/>
      <c r="CT3"/>
      <c r="CU3"/>
      <c r="CV3"/>
      <c r="CW3"/>
      <c r="CX3"/>
      <c r="CY3"/>
      <c r="CZ3"/>
      <c r="DA3"/>
      <c r="DB3"/>
    </row>
    <row r="4" spans="1:106" ht="65.25" customHeight="1">
      <c r="A4" s="104"/>
      <c r="B4" s="104"/>
      <c r="C4" s="101"/>
      <c r="D4" s="101"/>
      <c r="E4" s="106"/>
      <c r="F4" s="101"/>
      <c r="G4" s="101"/>
      <c r="H4" s="103"/>
      <c r="I4" s="101"/>
      <c r="J4" s="101"/>
      <c r="K4" s="1"/>
      <c r="L4" s="5" t="s">
        <v>18</v>
      </c>
      <c r="M4" t="s">
        <v>9</v>
      </c>
      <c r="N4" t="s">
        <v>10</v>
      </c>
      <c r="O4" t="s">
        <v>11</v>
      </c>
      <c r="P4" t="s">
        <v>9</v>
      </c>
      <c r="Q4" t="s">
        <v>10</v>
      </c>
      <c r="R4" t="s">
        <v>11</v>
      </c>
      <c r="S4" t="s">
        <v>9</v>
      </c>
      <c r="T4" t="s">
        <v>10</v>
      </c>
      <c r="U4" t="s">
        <v>11</v>
      </c>
      <c r="W4" t="s">
        <v>9</v>
      </c>
      <c r="X4" t="s">
        <v>10</v>
      </c>
      <c r="Y4" t="s">
        <v>11</v>
      </c>
      <c r="Z4" t="s">
        <v>9</v>
      </c>
      <c r="AA4" t="s">
        <v>10</v>
      </c>
      <c r="AB4" t="s">
        <v>11</v>
      </c>
      <c r="AC4" t="s">
        <v>9</v>
      </c>
      <c r="AD4" t="s">
        <v>10</v>
      </c>
      <c r="AE4" t="s">
        <v>11</v>
      </c>
      <c r="AG4" t="s">
        <v>9</v>
      </c>
      <c r="AH4" t="s">
        <v>10</v>
      </c>
      <c r="AI4" t="s">
        <v>11</v>
      </c>
      <c r="AJ4" t="s">
        <v>9</v>
      </c>
      <c r="AK4" t="s">
        <v>10</v>
      </c>
      <c r="AL4" t="s">
        <v>11</v>
      </c>
      <c r="AM4" t="s">
        <v>9</v>
      </c>
      <c r="AN4" t="s">
        <v>10</v>
      </c>
      <c r="AO4" t="s">
        <v>11</v>
      </c>
      <c r="AQ4" t="s">
        <v>9</v>
      </c>
      <c r="AR4" t="s">
        <v>10</v>
      </c>
      <c r="AS4" t="s">
        <v>11</v>
      </c>
      <c r="AT4" t="s">
        <v>9</v>
      </c>
      <c r="AU4" t="s">
        <v>10</v>
      </c>
      <c r="AV4" t="s">
        <v>11</v>
      </c>
      <c r="AW4" t="s">
        <v>9</v>
      </c>
      <c r="AX4" t="s">
        <v>10</v>
      </c>
      <c r="AY4" t="s">
        <v>11</v>
      </c>
      <c r="BA4" t="s">
        <v>9</v>
      </c>
      <c r="BB4" t="s">
        <v>10</v>
      </c>
      <c r="BC4" t="s">
        <v>11</v>
      </c>
      <c r="BD4" t="s">
        <v>9</v>
      </c>
      <c r="BE4" t="s">
        <v>10</v>
      </c>
      <c r="BF4" t="s">
        <v>11</v>
      </c>
      <c r="BG4" t="s">
        <v>9</v>
      </c>
      <c r="BH4" t="s">
        <v>10</v>
      </c>
      <c r="BI4" t="s">
        <v>11</v>
      </c>
      <c r="BK4" t="s">
        <v>9</v>
      </c>
      <c r="BL4" t="s">
        <v>10</v>
      </c>
      <c r="BM4" t="s">
        <v>11</v>
      </c>
      <c r="BN4" t="s">
        <v>9</v>
      </c>
      <c r="BO4" t="s">
        <v>10</v>
      </c>
      <c r="BP4" t="s">
        <v>11</v>
      </c>
      <c r="BQ4" t="s">
        <v>9</v>
      </c>
      <c r="BR4" t="s">
        <v>10</v>
      </c>
      <c r="BS4" t="s">
        <v>11</v>
      </c>
    </row>
    <row r="5" spans="1:106" ht="15">
      <c r="A5" s="6" t="s">
        <v>19</v>
      </c>
      <c r="B5" s="6" t="s">
        <v>20</v>
      </c>
      <c r="C5" s="7">
        <f>W29</f>
        <v>-1.4708695652174942E-3</v>
      </c>
      <c r="D5" s="8">
        <f>AG29</f>
        <v>1.1739130434782281E-3</v>
      </c>
      <c r="E5" s="7">
        <f>M29</f>
        <v>-1.6719367588930876E-4</v>
      </c>
      <c r="F5" s="8">
        <f>AQ29</f>
        <v>2.2065217391308039E-4</v>
      </c>
      <c r="G5" s="8">
        <f>BA29</f>
        <v>3.1956521739130031E-3</v>
      </c>
      <c r="H5" s="9">
        <f>BK29</f>
        <v>-2.1229249011851621E-4</v>
      </c>
      <c r="I5" s="84">
        <f>BW31</f>
        <v>1.1969169960473573E-3</v>
      </c>
      <c r="J5" s="84">
        <f>CG31</f>
        <v>2.9675098814229504E-3</v>
      </c>
      <c r="K5" s="1"/>
      <c r="L5" s="10" t="s">
        <v>21</v>
      </c>
      <c r="M5" s="10">
        <v>100000</v>
      </c>
      <c r="N5" s="10">
        <v>100000</v>
      </c>
      <c r="O5" s="10">
        <v>100000</v>
      </c>
      <c r="P5" s="10">
        <v>100000</v>
      </c>
      <c r="Q5" s="10">
        <v>100000</v>
      </c>
      <c r="R5" s="10">
        <v>100000</v>
      </c>
      <c r="S5" s="10">
        <v>100000</v>
      </c>
      <c r="T5" s="10">
        <v>100000</v>
      </c>
      <c r="U5" s="10">
        <v>100000</v>
      </c>
      <c r="W5" s="10">
        <v>100000</v>
      </c>
      <c r="X5" s="10">
        <v>100000</v>
      </c>
      <c r="Y5" s="10">
        <v>100000</v>
      </c>
      <c r="Z5" s="10">
        <v>100000</v>
      </c>
      <c r="AA5" s="10">
        <v>100000</v>
      </c>
      <c r="AB5" s="10">
        <v>100000</v>
      </c>
      <c r="AC5" s="10">
        <v>100000</v>
      </c>
      <c r="AD5" s="10">
        <v>100000</v>
      </c>
      <c r="AE5" s="10">
        <v>100000</v>
      </c>
      <c r="AG5" s="10">
        <v>100000</v>
      </c>
      <c r="AH5" s="10">
        <v>100000</v>
      </c>
      <c r="AI5" s="10">
        <v>100000</v>
      </c>
      <c r="AJ5" s="10">
        <v>100000</v>
      </c>
      <c r="AK5" s="10">
        <v>100000</v>
      </c>
      <c r="AL5" s="10">
        <v>100000</v>
      </c>
      <c r="AM5" s="10">
        <v>100000</v>
      </c>
      <c r="AN5" s="10">
        <v>100000</v>
      </c>
      <c r="AO5" s="10">
        <v>100000</v>
      </c>
      <c r="AQ5" s="10">
        <v>100000</v>
      </c>
      <c r="AR5" s="10">
        <v>100000</v>
      </c>
      <c r="AS5" s="10">
        <v>100000</v>
      </c>
      <c r="AT5" s="10">
        <v>100000</v>
      </c>
      <c r="AU5" s="10">
        <v>100000</v>
      </c>
      <c r="AV5" s="10">
        <v>100000</v>
      </c>
      <c r="AW5" s="10">
        <v>100000</v>
      </c>
      <c r="AX5" s="10">
        <v>100000</v>
      </c>
      <c r="AY5" s="10">
        <v>100000</v>
      </c>
      <c r="BA5" s="10">
        <v>100000</v>
      </c>
      <c r="BB5" s="10">
        <v>100000</v>
      </c>
      <c r="BC5" s="10">
        <v>100000</v>
      </c>
      <c r="BD5" s="10">
        <v>100000</v>
      </c>
      <c r="BE5" s="10">
        <v>100000</v>
      </c>
      <c r="BF5" s="10">
        <v>100000</v>
      </c>
      <c r="BG5" s="10">
        <v>100000</v>
      </c>
      <c r="BH5" s="10">
        <v>100000</v>
      </c>
      <c r="BI5" s="10">
        <v>100000</v>
      </c>
      <c r="BK5" s="11">
        <v>100000</v>
      </c>
      <c r="BL5" s="11">
        <v>100000</v>
      </c>
      <c r="BM5" s="11">
        <v>100000</v>
      </c>
      <c r="BN5" s="11">
        <v>100000</v>
      </c>
      <c r="BO5" s="11">
        <v>100000</v>
      </c>
      <c r="BP5" s="11">
        <v>100000</v>
      </c>
      <c r="BQ5" s="11">
        <v>100000</v>
      </c>
      <c r="BR5" s="11">
        <v>100000</v>
      </c>
      <c r="BS5" s="11">
        <v>100000</v>
      </c>
      <c r="BU5" s="10" t="s">
        <v>21</v>
      </c>
      <c r="BW5" s="1" t="s">
        <v>9</v>
      </c>
      <c r="BX5" s="1" t="s">
        <v>9</v>
      </c>
      <c r="BY5" s="1" t="s">
        <v>9</v>
      </c>
      <c r="BZ5" s="1" t="s">
        <v>10</v>
      </c>
      <c r="CA5" s="1" t="s">
        <v>10</v>
      </c>
      <c r="CB5" s="1" t="s">
        <v>10</v>
      </c>
      <c r="CC5" s="1" t="s">
        <v>11</v>
      </c>
      <c r="CD5" s="1" t="s">
        <v>11</v>
      </c>
      <c r="CE5" s="1" t="s">
        <v>11</v>
      </c>
      <c r="CF5" s="1"/>
      <c r="CG5" s="1" t="s">
        <v>9</v>
      </c>
      <c r="CH5" s="1" t="s">
        <v>9</v>
      </c>
      <c r="CI5" s="1" t="s">
        <v>9</v>
      </c>
      <c r="CJ5" s="1" t="s">
        <v>10</v>
      </c>
      <c r="CK5" s="1" t="s">
        <v>10</v>
      </c>
      <c r="CL5" s="1" t="s">
        <v>10</v>
      </c>
      <c r="CM5" s="1" t="s">
        <v>11</v>
      </c>
      <c r="CN5" s="1" t="s">
        <v>11</v>
      </c>
      <c r="CO5" s="1" t="s">
        <v>11</v>
      </c>
    </row>
    <row r="6" spans="1:106" ht="15">
      <c r="A6" s="6" t="s">
        <v>22</v>
      </c>
      <c r="B6" s="6" t="s">
        <v>20</v>
      </c>
      <c r="C6" s="7">
        <f>X29</f>
        <v>1.0225296442681189E-4</v>
      </c>
      <c r="D6" s="7">
        <f>AH29</f>
        <v>4.4347826086956988E-3</v>
      </c>
      <c r="E6" s="7">
        <f>N29</f>
        <v>5.7588932806312593E-4</v>
      </c>
      <c r="F6" s="7">
        <f>AR29</f>
        <v>1.7967391304348325E-3</v>
      </c>
      <c r="G6" s="7">
        <f>BB29</f>
        <v>4.7173913043476621E-3</v>
      </c>
      <c r="H6" s="9">
        <f>BL29</f>
        <v>3.0549407114627519E-4</v>
      </c>
      <c r="I6" s="81">
        <f>BX31</f>
        <v>1.3421739130433034E-3</v>
      </c>
      <c r="J6" s="81">
        <f>CH31</f>
        <v>3.3499209486165422E-3</v>
      </c>
      <c r="K6" s="1"/>
      <c r="L6" s="10"/>
      <c r="M6" s="10"/>
      <c r="N6" s="10"/>
      <c r="O6" s="10"/>
      <c r="P6" s="10"/>
      <c r="Q6" s="10"/>
      <c r="R6" s="10"/>
      <c r="S6" s="10"/>
      <c r="T6" s="10"/>
      <c r="U6" s="10"/>
      <c r="W6" s="10"/>
      <c r="X6" s="10"/>
      <c r="Y6" s="10"/>
      <c r="Z6" s="10"/>
      <c r="AA6" s="10"/>
      <c r="AB6" s="10"/>
      <c r="AC6" s="10"/>
      <c r="AD6" s="10"/>
      <c r="AE6" s="10"/>
      <c r="AG6" s="10"/>
      <c r="AH6" s="10"/>
      <c r="AI6" s="10"/>
      <c r="AJ6" s="10"/>
      <c r="AK6" s="10"/>
      <c r="AL6" s="10"/>
      <c r="AM6" s="10"/>
      <c r="AN6" s="10"/>
      <c r="AO6" s="10"/>
      <c r="AQ6" s="10"/>
      <c r="AR6" s="10"/>
      <c r="AS6" s="10"/>
      <c r="AT6" s="10"/>
      <c r="AU6" s="10"/>
      <c r="AV6" s="10"/>
      <c r="AW6" s="10"/>
      <c r="AX6" s="10"/>
      <c r="AY6" s="10"/>
      <c r="BA6" s="10"/>
      <c r="BB6" s="10"/>
      <c r="BC6" s="10"/>
      <c r="BD6" s="10"/>
      <c r="BE6" s="10"/>
      <c r="BF6" s="10"/>
      <c r="BG6" s="10"/>
      <c r="BH6" s="10"/>
      <c r="BI6" s="10"/>
      <c r="BK6" s="11"/>
      <c r="BL6" s="11"/>
      <c r="BM6" s="11"/>
      <c r="BN6" s="11"/>
      <c r="BO6" s="11"/>
      <c r="BP6" s="11"/>
      <c r="BQ6" s="11"/>
      <c r="BR6" s="11"/>
      <c r="BS6" s="11"/>
      <c r="BU6" s="10"/>
      <c r="BW6" t="s">
        <v>9</v>
      </c>
      <c r="BX6" t="s">
        <v>10</v>
      </c>
      <c r="BY6" t="s">
        <v>11</v>
      </c>
      <c r="BZ6" t="s">
        <v>9</v>
      </c>
      <c r="CA6" t="s">
        <v>10</v>
      </c>
      <c r="CB6" t="s">
        <v>11</v>
      </c>
      <c r="CC6" t="s">
        <v>9</v>
      </c>
      <c r="CD6" t="s">
        <v>10</v>
      </c>
      <c r="CE6" t="s">
        <v>11</v>
      </c>
      <c r="CG6" t="s">
        <v>9</v>
      </c>
      <c r="CH6" t="s">
        <v>10</v>
      </c>
      <c r="CI6" t="s">
        <v>11</v>
      </c>
      <c r="CJ6" t="s">
        <v>9</v>
      </c>
      <c r="CK6" t="s">
        <v>10</v>
      </c>
      <c r="CL6" t="s">
        <v>11</v>
      </c>
      <c r="CM6" t="s">
        <v>9</v>
      </c>
      <c r="CN6" t="s">
        <v>10</v>
      </c>
      <c r="CO6" t="s">
        <v>11</v>
      </c>
    </row>
    <row r="7" spans="1:106" ht="15">
      <c r="A7" s="6" t="s">
        <v>23</v>
      </c>
      <c r="B7" s="6" t="s">
        <v>20</v>
      </c>
      <c r="C7" s="7">
        <f>Y29</f>
        <v>1.6753754940713374E-3</v>
      </c>
      <c r="D7" s="7">
        <f>AI29</f>
        <v>7.6956521739131702E-3</v>
      </c>
      <c r="E7" s="7">
        <f>O29</f>
        <v>1.31897233201578E-3</v>
      </c>
      <c r="F7" s="7">
        <f>AS29</f>
        <v>3.3728260869565845E-3</v>
      </c>
      <c r="G7" s="7">
        <f>BC29</f>
        <v>6.2391304347825405E-3</v>
      </c>
      <c r="H7" s="9">
        <f>BM29</f>
        <v>8.2328063241106668E-4</v>
      </c>
      <c r="I7" s="81">
        <f>BY31</f>
        <v>1.4874308300394687E-3</v>
      </c>
      <c r="J7" s="81">
        <f>CI31</f>
        <v>3.732332015810354E-3</v>
      </c>
      <c r="K7" s="1"/>
      <c r="L7" s="10" t="s">
        <v>24</v>
      </c>
      <c r="M7" s="10">
        <v>0.50600000000000001</v>
      </c>
      <c r="N7" s="10">
        <v>0.50600000000000001</v>
      </c>
      <c r="O7" s="10">
        <v>0.50600000000000001</v>
      </c>
      <c r="P7" s="10">
        <v>0.50600000000000001</v>
      </c>
      <c r="Q7" s="10">
        <v>0.50600000000000001</v>
      </c>
      <c r="R7" s="10">
        <v>0.50600000000000001</v>
      </c>
      <c r="S7" s="10">
        <v>0.50600000000000001</v>
      </c>
      <c r="T7" s="10">
        <v>0.50600000000000001</v>
      </c>
      <c r="U7" s="10">
        <v>0.50600000000000001</v>
      </c>
      <c r="W7" s="10">
        <v>0.50600000000000001</v>
      </c>
      <c r="X7" s="10">
        <v>0.50600000000000001</v>
      </c>
      <c r="Y7" s="10">
        <v>0.50600000000000001</v>
      </c>
      <c r="Z7" s="10">
        <v>0.50600000000000001</v>
      </c>
      <c r="AA7" s="10">
        <v>0.50600000000000001</v>
      </c>
      <c r="AB7" s="10">
        <v>0.50600000000000001</v>
      </c>
      <c r="AC7" s="10">
        <v>0.50600000000000001</v>
      </c>
      <c r="AD7" s="10">
        <v>0.50600000000000001</v>
      </c>
      <c r="AE7" s="10">
        <v>0.50600000000000001</v>
      </c>
      <c r="AG7" s="10">
        <v>0.50600000000000001</v>
      </c>
      <c r="AH7" s="10">
        <v>0.50600000000000001</v>
      </c>
      <c r="AI7" s="10">
        <v>0.50600000000000001</v>
      </c>
      <c r="AJ7" s="10">
        <v>0.50600000000000001</v>
      </c>
      <c r="AK7" s="10">
        <v>0.50600000000000001</v>
      </c>
      <c r="AL7" s="10">
        <v>0.50600000000000001</v>
      </c>
      <c r="AM7" s="10">
        <v>0.50600000000000001</v>
      </c>
      <c r="AN7" s="10">
        <v>0.50600000000000001</v>
      </c>
      <c r="AO7" s="10">
        <v>0.50600000000000001</v>
      </c>
      <c r="AQ7" s="10">
        <v>0.50600000000000001</v>
      </c>
      <c r="AR7" s="10">
        <v>0.50600000000000001</v>
      </c>
      <c r="AS7" s="10">
        <v>0.50600000000000001</v>
      </c>
      <c r="AT7" s="10">
        <v>0.50600000000000001</v>
      </c>
      <c r="AU7" s="10">
        <v>0.50600000000000001</v>
      </c>
      <c r="AV7" s="10">
        <v>0.50600000000000001</v>
      </c>
      <c r="AW7" s="10">
        <v>0.50600000000000001</v>
      </c>
      <c r="AX7" s="10">
        <v>0.50600000000000001</v>
      </c>
      <c r="AY7" s="10">
        <v>0.50600000000000001</v>
      </c>
      <c r="BA7" s="10">
        <v>0.50600000000000001</v>
      </c>
      <c r="BB7" s="10">
        <v>0.50600000000000001</v>
      </c>
      <c r="BC7" s="10">
        <v>0.50600000000000001</v>
      </c>
      <c r="BD7" s="10">
        <v>0.50600000000000001</v>
      </c>
      <c r="BE7" s="10">
        <v>0.50600000000000001</v>
      </c>
      <c r="BF7" s="10">
        <v>0.50600000000000001</v>
      </c>
      <c r="BG7" s="10">
        <v>0.50600000000000001</v>
      </c>
      <c r="BH7" s="10">
        <v>0.50600000000000001</v>
      </c>
      <c r="BI7" s="10">
        <v>0.50600000000000001</v>
      </c>
      <c r="BK7" s="11">
        <v>0.50600000000000001</v>
      </c>
      <c r="BL7" s="11">
        <v>0.50600000000000001</v>
      </c>
      <c r="BM7" s="11">
        <v>0.50600000000000001</v>
      </c>
      <c r="BN7" s="11">
        <v>0.50600000000000001</v>
      </c>
      <c r="BO7" s="11">
        <v>0.50600000000000001</v>
      </c>
      <c r="BP7" s="11">
        <v>0.50600000000000001</v>
      </c>
      <c r="BQ7" s="11">
        <v>0.50600000000000001</v>
      </c>
      <c r="BR7" s="11">
        <v>0.50600000000000001</v>
      </c>
      <c r="BS7" s="11">
        <v>0.50600000000000001</v>
      </c>
      <c r="BU7" s="10" t="s">
        <v>24</v>
      </c>
      <c r="BW7" s="10">
        <v>100000</v>
      </c>
      <c r="BX7" s="10">
        <v>100000</v>
      </c>
      <c r="BY7" s="10">
        <v>100000</v>
      </c>
      <c r="BZ7" s="10">
        <v>100000</v>
      </c>
      <c r="CA7" s="10">
        <v>100000</v>
      </c>
      <c r="CB7" s="10">
        <v>100000</v>
      </c>
      <c r="CC7" s="10">
        <v>100000</v>
      </c>
      <c r="CD7" s="10">
        <v>100000</v>
      </c>
      <c r="CE7" s="10">
        <v>100000</v>
      </c>
      <c r="CG7" s="10">
        <v>100000</v>
      </c>
      <c r="CH7" s="10">
        <v>100000</v>
      </c>
      <c r="CI7" s="10">
        <v>100000</v>
      </c>
      <c r="CJ7" s="10">
        <v>100000</v>
      </c>
      <c r="CK7" s="10">
        <v>100000</v>
      </c>
      <c r="CL7" s="10">
        <v>100000</v>
      </c>
      <c r="CM7" s="10">
        <v>100000</v>
      </c>
      <c r="CN7" s="10">
        <v>100000</v>
      </c>
      <c r="CO7" s="10">
        <v>100000</v>
      </c>
    </row>
    <row r="8" spans="1:106" ht="15">
      <c r="A8" s="6" t="s">
        <v>19</v>
      </c>
      <c r="B8" s="6" t="s">
        <v>25</v>
      </c>
      <c r="C8" s="7">
        <f>Z29</f>
        <v>-4.4126086956522634E-3</v>
      </c>
      <c r="D8" s="7">
        <f>AJ29</f>
        <v>2.3478260869566757E-3</v>
      </c>
      <c r="E8" s="7">
        <f>P29</f>
        <v>-5.0158102766792629E-4</v>
      </c>
      <c r="F8" s="7">
        <f>AT29</f>
        <v>6.6195652173902178E-4</v>
      </c>
      <c r="G8" s="7">
        <f>BD29</f>
        <v>4.7934782608695043E-3</v>
      </c>
      <c r="H8" s="9">
        <f>BN29</f>
        <v>-6.3687747035576811E-4</v>
      </c>
      <c r="I8" s="81">
        <f>BZ31</f>
        <v>3.5907509881422917E-3</v>
      </c>
      <c r="J8" s="81">
        <f>CJ31</f>
        <v>8.9025296442688511E-3</v>
      </c>
      <c r="K8" s="1"/>
      <c r="L8" s="10" t="s">
        <v>26</v>
      </c>
      <c r="M8" s="10">
        <f t="shared" ref="M8:U8" si="0">M5*M7</f>
        <v>50600</v>
      </c>
      <c r="N8" s="10">
        <f t="shared" si="0"/>
        <v>50600</v>
      </c>
      <c r="O8" s="10">
        <f t="shared" si="0"/>
        <v>50600</v>
      </c>
      <c r="P8" s="10">
        <f t="shared" si="0"/>
        <v>50600</v>
      </c>
      <c r="Q8" s="10">
        <f t="shared" si="0"/>
        <v>50600</v>
      </c>
      <c r="R8" s="10">
        <f t="shared" si="0"/>
        <v>50600</v>
      </c>
      <c r="S8" s="10">
        <f t="shared" si="0"/>
        <v>50600</v>
      </c>
      <c r="T8" s="10">
        <f t="shared" si="0"/>
        <v>50600</v>
      </c>
      <c r="U8" s="10">
        <f t="shared" si="0"/>
        <v>50600</v>
      </c>
      <c r="W8" s="10">
        <f t="shared" ref="W8:AE8" si="1">W5*W7</f>
        <v>50600</v>
      </c>
      <c r="X8" s="10">
        <f t="shared" si="1"/>
        <v>50600</v>
      </c>
      <c r="Y8" s="10">
        <f t="shared" si="1"/>
        <v>50600</v>
      </c>
      <c r="Z8" s="10">
        <f t="shared" si="1"/>
        <v>50600</v>
      </c>
      <c r="AA8" s="10">
        <f t="shared" si="1"/>
        <v>50600</v>
      </c>
      <c r="AB8" s="10">
        <f t="shared" si="1"/>
        <v>50600</v>
      </c>
      <c r="AC8" s="10">
        <f t="shared" si="1"/>
        <v>50600</v>
      </c>
      <c r="AD8" s="10">
        <f t="shared" si="1"/>
        <v>50600</v>
      </c>
      <c r="AE8" s="10">
        <f t="shared" si="1"/>
        <v>50600</v>
      </c>
      <c r="AG8" s="10">
        <f t="shared" ref="AG8:AO8" si="2">AG5*AG7</f>
        <v>50600</v>
      </c>
      <c r="AH8" s="10">
        <f t="shared" si="2"/>
        <v>50600</v>
      </c>
      <c r="AI8" s="10">
        <f t="shared" si="2"/>
        <v>50600</v>
      </c>
      <c r="AJ8" s="10">
        <f t="shared" si="2"/>
        <v>50600</v>
      </c>
      <c r="AK8" s="10">
        <f t="shared" si="2"/>
        <v>50600</v>
      </c>
      <c r="AL8" s="10">
        <f t="shared" si="2"/>
        <v>50600</v>
      </c>
      <c r="AM8" s="10">
        <f t="shared" si="2"/>
        <v>50600</v>
      </c>
      <c r="AN8" s="10">
        <f t="shared" si="2"/>
        <v>50600</v>
      </c>
      <c r="AO8" s="10">
        <f t="shared" si="2"/>
        <v>50600</v>
      </c>
      <c r="AQ8" s="10">
        <f t="shared" ref="AQ8:AY8" si="3">AQ5*AQ7</f>
        <v>50600</v>
      </c>
      <c r="AR8" s="10">
        <f t="shared" si="3"/>
        <v>50600</v>
      </c>
      <c r="AS8" s="10">
        <f t="shared" si="3"/>
        <v>50600</v>
      </c>
      <c r="AT8" s="10">
        <f t="shared" si="3"/>
        <v>50600</v>
      </c>
      <c r="AU8" s="10">
        <f t="shared" si="3"/>
        <v>50600</v>
      </c>
      <c r="AV8" s="10">
        <f t="shared" si="3"/>
        <v>50600</v>
      </c>
      <c r="AW8" s="10">
        <f t="shared" si="3"/>
        <v>50600</v>
      </c>
      <c r="AX8" s="10">
        <f t="shared" si="3"/>
        <v>50600</v>
      </c>
      <c r="AY8" s="10">
        <f t="shared" si="3"/>
        <v>50600</v>
      </c>
      <c r="BA8" s="10">
        <f t="shared" ref="BA8:BI8" si="4">BA5*BA7</f>
        <v>50600</v>
      </c>
      <c r="BB8" s="10">
        <f t="shared" si="4"/>
        <v>50600</v>
      </c>
      <c r="BC8" s="10">
        <f t="shared" si="4"/>
        <v>50600</v>
      </c>
      <c r="BD8" s="10">
        <f t="shared" si="4"/>
        <v>50600</v>
      </c>
      <c r="BE8" s="10">
        <f t="shared" si="4"/>
        <v>50600</v>
      </c>
      <c r="BF8" s="10">
        <f t="shared" si="4"/>
        <v>50600</v>
      </c>
      <c r="BG8" s="10">
        <f t="shared" si="4"/>
        <v>50600</v>
      </c>
      <c r="BH8" s="10">
        <f t="shared" si="4"/>
        <v>50600</v>
      </c>
      <c r="BI8" s="10">
        <f t="shared" si="4"/>
        <v>50600</v>
      </c>
      <c r="BK8" s="11">
        <f t="shared" ref="BK8:BS8" si="5">BK5*BK7</f>
        <v>50600</v>
      </c>
      <c r="BL8" s="11">
        <f t="shared" si="5"/>
        <v>50600</v>
      </c>
      <c r="BM8" s="11">
        <f t="shared" si="5"/>
        <v>50600</v>
      </c>
      <c r="BN8" s="11">
        <f t="shared" si="5"/>
        <v>50600</v>
      </c>
      <c r="BO8" s="11">
        <f t="shared" si="5"/>
        <v>50600</v>
      </c>
      <c r="BP8" s="11">
        <f t="shared" si="5"/>
        <v>50600</v>
      </c>
      <c r="BQ8" s="11">
        <f t="shared" si="5"/>
        <v>50600</v>
      </c>
      <c r="BR8" s="11">
        <f t="shared" si="5"/>
        <v>50600</v>
      </c>
      <c r="BS8" s="11">
        <f t="shared" si="5"/>
        <v>50600</v>
      </c>
      <c r="BU8" s="10" t="s">
        <v>26</v>
      </c>
      <c r="BW8" s="10"/>
      <c r="BX8" s="10"/>
      <c r="BY8" s="10"/>
      <c r="BZ8" s="10"/>
      <c r="CA8" s="10"/>
      <c r="CB8" s="10"/>
      <c r="CC8" s="10"/>
      <c r="CD8" s="10"/>
      <c r="CE8" s="10"/>
      <c r="CG8" s="10"/>
      <c r="CH8" s="10"/>
      <c r="CI8" s="10"/>
      <c r="CJ8" s="10"/>
      <c r="CK8" s="10"/>
      <c r="CL8" s="10"/>
      <c r="CM8" s="10"/>
      <c r="CN8" s="10"/>
      <c r="CO8" s="10"/>
    </row>
    <row r="9" spans="1:106" ht="15">
      <c r="A9" s="6" t="s">
        <v>22</v>
      </c>
      <c r="B9" s="6" t="s">
        <v>25</v>
      </c>
      <c r="C9" s="7">
        <f>AA29</f>
        <v>3.0675889328065503E-4</v>
      </c>
      <c r="D9" s="7">
        <f>AK29</f>
        <v>8.8695652173913977E-3</v>
      </c>
      <c r="E9" s="7">
        <f>Q29</f>
        <v>1.727667984189597E-3</v>
      </c>
      <c r="F9" s="7">
        <f>AU29</f>
        <v>5.3902173913042781E-3</v>
      </c>
      <c r="G9" s="7">
        <f>BE29</f>
        <v>7.0760869565217122E-3</v>
      </c>
      <c r="H9" s="9">
        <f>BO29</f>
        <v>9.1648221343860624E-4</v>
      </c>
      <c r="I9" s="81">
        <f>CA31</f>
        <v>4.0265217391303489E-3</v>
      </c>
      <c r="J9" s="81">
        <f>CK31</f>
        <v>1.0049762845849627E-2</v>
      </c>
      <c r="K9" s="1"/>
      <c r="L9" s="10"/>
      <c r="M9" s="10"/>
      <c r="N9" s="10"/>
      <c r="O9" s="10" t="s">
        <v>27</v>
      </c>
      <c r="P9" s="10"/>
      <c r="Q9" s="10"/>
      <c r="R9" s="10"/>
      <c r="S9" s="10"/>
      <c r="T9" s="10"/>
      <c r="U9" s="10"/>
      <c r="W9" s="10"/>
      <c r="X9" s="10"/>
      <c r="Y9" s="10" t="s">
        <v>27</v>
      </c>
      <c r="Z9" s="10"/>
      <c r="AA9" s="10"/>
      <c r="AB9" s="10"/>
      <c r="AC9" s="10"/>
      <c r="AD9" s="10"/>
      <c r="AE9" s="10"/>
      <c r="AG9" s="10"/>
      <c r="AH9" s="10"/>
      <c r="AI9" s="10" t="s">
        <v>27</v>
      </c>
      <c r="AJ9" s="10"/>
      <c r="AK9" s="10"/>
      <c r="AL9" s="10"/>
      <c r="AM9" s="10"/>
      <c r="AN9" s="10"/>
      <c r="AO9" s="10"/>
      <c r="AQ9" s="10"/>
      <c r="AR9" s="10"/>
      <c r="AS9" s="10" t="s">
        <v>27</v>
      </c>
      <c r="AT9" s="10"/>
      <c r="AU9" s="10"/>
      <c r="AV9" s="10"/>
      <c r="AW9" s="10"/>
      <c r="AX9" s="10"/>
      <c r="AY9" s="10"/>
      <c r="BA9" s="10"/>
      <c r="BB9" s="10"/>
      <c r="BC9" s="10" t="s">
        <v>27</v>
      </c>
      <c r="BD9" s="10"/>
      <c r="BE9" s="10"/>
      <c r="BF9" s="10"/>
      <c r="BG9" s="10"/>
      <c r="BH9" s="10"/>
      <c r="BI9" s="10"/>
      <c r="BK9" s="11"/>
      <c r="BL9" s="11"/>
      <c r="BM9" s="11" t="s">
        <v>27</v>
      </c>
      <c r="BN9" s="11"/>
      <c r="BO9" s="11"/>
      <c r="BP9" s="11"/>
      <c r="BQ9" s="11"/>
      <c r="BR9" s="11"/>
      <c r="BS9" s="11"/>
      <c r="BU9" s="10"/>
      <c r="BW9" s="10">
        <v>0.50600000000000001</v>
      </c>
      <c r="BX9" s="10">
        <v>0.50600000000000001</v>
      </c>
      <c r="BY9" s="10">
        <v>0.50600000000000001</v>
      </c>
      <c r="BZ9" s="10">
        <v>0.50600000000000001</v>
      </c>
      <c r="CA9" s="10">
        <v>0.50600000000000001</v>
      </c>
      <c r="CB9" s="10">
        <v>0.50600000000000001</v>
      </c>
      <c r="CC9" s="10">
        <v>0.50600000000000001</v>
      </c>
      <c r="CD9" s="10">
        <v>0.50600000000000001</v>
      </c>
      <c r="CE9" s="10">
        <v>0.50600000000000001</v>
      </c>
      <c r="CG9" s="10">
        <v>0.50600000000000001</v>
      </c>
      <c r="CH9" s="10">
        <v>0.50600000000000001</v>
      </c>
      <c r="CI9" s="10">
        <v>0.50600000000000001</v>
      </c>
      <c r="CJ9" s="10">
        <v>0.50600000000000001</v>
      </c>
      <c r="CK9" s="10">
        <v>0.50600000000000001</v>
      </c>
      <c r="CL9" s="10">
        <v>0.50600000000000001</v>
      </c>
      <c r="CM9" s="10">
        <v>0.50600000000000001</v>
      </c>
      <c r="CN9" s="10">
        <v>0.50600000000000001</v>
      </c>
      <c r="CO9" s="10">
        <v>0.50600000000000001</v>
      </c>
    </row>
    <row r="10" spans="1:106" ht="15">
      <c r="A10" s="6" t="s">
        <v>23</v>
      </c>
      <c r="B10" s="6" t="s">
        <v>25</v>
      </c>
      <c r="C10" s="7">
        <f>AB29</f>
        <v>5.026126482213354E-3</v>
      </c>
      <c r="D10" s="7">
        <f>AL29</f>
        <v>1.539130434782612E-2</v>
      </c>
      <c r="E10" s="7">
        <f>R29</f>
        <v>3.9569169960473397E-3</v>
      </c>
      <c r="F10" s="7">
        <f>AV29</f>
        <v>1.0118478260869535E-2</v>
      </c>
      <c r="G10" s="7">
        <f>BF29</f>
        <v>9.3586956521739192E-3</v>
      </c>
      <c r="H10" s="9">
        <f>BP29</f>
        <v>2.4698418972332E-3</v>
      </c>
      <c r="I10" s="81">
        <f>CB31</f>
        <v>4.462292490118625E-3</v>
      </c>
      <c r="J10" s="81">
        <f>CL31</f>
        <v>1.1196996047430843E-2</v>
      </c>
      <c r="K10" s="1"/>
      <c r="L10" s="10" t="s">
        <v>28</v>
      </c>
      <c r="M10" s="10">
        <v>0.188</v>
      </c>
      <c r="N10" s="10">
        <v>0.188</v>
      </c>
      <c r="O10" s="10">
        <v>0.188</v>
      </c>
      <c r="P10" s="10">
        <v>0.188</v>
      </c>
      <c r="Q10" s="10">
        <v>0.188</v>
      </c>
      <c r="R10" s="10">
        <v>0.188</v>
      </c>
      <c r="S10" s="10">
        <v>0.188</v>
      </c>
      <c r="T10" s="10">
        <v>0.188</v>
      </c>
      <c r="U10" s="10">
        <v>0.188</v>
      </c>
      <c r="W10" s="10">
        <v>0.39800000000000002</v>
      </c>
      <c r="X10" s="10">
        <v>0.39800000000000002</v>
      </c>
      <c r="Y10" s="10">
        <v>0.39800000000000002</v>
      </c>
      <c r="Z10" s="10">
        <v>0.39800000000000002</v>
      </c>
      <c r="AA10" s="10">
        <v>0.39800000000000002</v>
      </c>
      <c r="AB10" s="10">
        <v>0.39800000000000002</v>
      </c>
      <c r="AC10" s="10">
        <v>0.39800000000000002</v>
      </c>
      <c r="AD10" s="10">
        <v>0.39800000000000002</v>
      </c>
      <c r="AE10" s="10">
        <v>0.39800000000000002</v>
      </c>
      <c r="AG10" s="12">
        <v>0.33</v>
      </c>
      <c r="AH10" s="12">
        <v>0.33</v>
      </c>
      <c r="AI10" s="12">
        <v>0.33</v>
      </c>
      <c r="AJ10" s="12">
        <v>0.33</v>
      </c>
      <c r="AK10" s="12">
        <v>0.33</v>
      </c>
      <c r="AL10" s="12">
        <v>0.33</v>
      </c>
      <c r="AM10" s="12">
        <v>0.33</v>
      </c>
      <c r="AN10" s="12">
        <v>0.33</v>
      </c>
      <c r="AO10" s="12">
        <v>0.33</v>
      </c>
      <c r="AQ10" s="12">
        <v>0.31900000000000001</v>
      </c>
      <c r="AR10" s="12">
        <v>0.31900000000000001</v>
      </c>
      <c r="AS10" s="12">
        <v>0.31900000000000001</v>
      </c>
      <c r="AT10" s="12">
        <v>0.31900000000000001</v>
      </c>
      <c r="AU10" s="12">
        <v>0.31900000000000001</v>
      </c>
      <c r="AV10" s="12">
        <v>0.31900000000000001</v>
      </c>
      <c r="AW10" s="12">
        <v>0.31900000000000001</v>
      </c>
      <c r="AX10" s="12">
        <v>0.31900000000000001</v>
      </c>
      <c r="AY10" s="12">
        <v>0.31900000000000001</v>
      </c>
      <c r="BA10" s="12">
        <v>7.6999999999999999E-2</v>
      </c>
      <c r="BB10" s="12">
        <v>7.6999999999999999E-2</v>
      </c>
      <c r="BC10" s="12">
        <v>7.6999999999999999E-2</v>
      </c>
      <c r="BD10" s="12">
        <v>7.6999999999999999E-2</v>
      </c>
      <c r="BE10" s="12">
        <v>7.6999999999999999E-2</v>
      </c>
      <c r="BF10" s="12">
        <v>7.6999999999999999E-2</v>
      </c>
      <c r="BG10" s="12">
        <v>7.6999999999999999E-2</v>
      </c>
      <c r="BH10" s="12">
        <v>7.6999999999999999E-2</v>
      </c>
      <c r="BI10" s="12">
        <v>7.6999999999999999E-2</v>
      </c>
      <c r="BK10" s="13">
        <v>0.13100000000000001</v>
      </c>
      <c r="BL10" s="13">
        <v>0.13100000000000001</v>
      </c>
      <c r="BM10" s="13">
        <v>0.13100000000000001</v>
      </c>
      <c r="BN10" s="13">
        <v>0.13100000000000001</v>
      </c>
      <c r="BO10" s="13">
        <v>0.13100000000000001</v>
      </c>
      <c r="BP10" s="13">
        <v>0.13100000000000001</v>
      </c>
      <c r="BQ10" s="13">
        <v>0.13100000000000001</v>
      </c>
      <c r="BR10" s="13">
        <v>0.13100000000000001</v>
      </c>
      <c r="BS10" s="13">
        <v>0.13100000000000001</v>
      </c>
      <c r="BU10" s="10" t="s">
        <v>28</v>
      </c>
      <c r="BW10" s="10">
        <f t="shared" ref="BW10:CE10" si="6">BW7*BW9</f>
        <v>50600</v>
      </c>
      <c r="BX10" s="10">
        <f t="shared" si="6"/>
        <v>50600</v>
      </c>
      <c r="BY10" s="10">
        <f t="shared" si="6"/>
        <v>50600</v>
      </c>
      <c r="BZ10" s="10">
        <f t="shared" si="6"/>
        <v>50600</v>
      </c>
      <c r="CA10" s="10">
        <f t="shared" si="6"/>
        <v>50600</v>
      </c>
      <c r="CB10" s="10">
        <f t="shared" si="6"/>
        <v>50600</v>
      </c>
      <c r="CC10" s="10">
        <f t="shared" si="6"/>
        <v>50600</v>
      </c>
      <c r="CD10" s="10">
        <f t="shared" si="6"/>
        <v>50600</v>
      </c>
      <c r="CE10" s="10">
        <f t="shared" si="6"/>
        <v>50600</v>
      </c>
      <c r="CG10" s="10">
        <f t="shared" ref="CG10:CO10" si="7">CG7*CG9</f>
        <v>50600</v>
      </c>
      <c r="CH10" s="10">
        <f t="shared" si="7"/>
        <v>50600</v>
      </c>
      <c r="CI10" s="10">
        <f t="shared" si="7"/>
        <v>50600</v>
      </c>
      <c r="CJ10" s="10">
        <f t="shared" si="7"/>
        <v>50600</v>
      </c>
      <c r="CK10" s="10">
        <f t="shared" si="7"/>
        <v>50600</v>
      </c>
      <c r="CL10" s="10">
        <f t="shared" si="7"/>
        <v>50600</v>
      </c>
      <c r="CM10" s="10">
        <f t="shared" si="7"/>
        <v>50600</v>
      </c>
      <c r="CN10" s="10">
        <f t="shared" si="7"/>
        <v>50600</v>
      </c>
      <c r="CO10" s="10">
        <f t="shared" si="7"/>
        <v>50600</v>
      </c>
    </row>
    <row r="11" spans="1:106" ht="15">
      <c r="A11" s="6" t="s">
        <v>19</v>
      </c>
      <c r="B11" s="6" t="s">
        <v>29</v>
      </c>
      <c r="C11" s="8">
        <f>AC29</f>
        <v>-8.8252173913043064E-3</v>
      </c>
      <c r="D11" s="7">
        <f>AM29</f>
        <v>3.5217391304346842E-3</v>
      </c>
      <c r="E11" s="8">
        <f>S29</f>
        <v>-1.003162055336072E-3</v>
      </c>
      <c r="F11" s="7">
        <f>AW29</f>
        <v>1.1032608695651825E-3</v>
      </c>
      <c r="G11" s="7">
        <f>BG29</f>
        <v>6.3913043478260063E-3</v>
      </c>
      <c r="H11" s="14">
        <f>BQ29</f>
        <v>-1.2737549407113168E-3</v>
      </c>
      <c r="I11" s="81">
        <f>CC31</f>
        <v>7.1815019762845834E-3</v>
      </c>
      <c r="J11" s="81">
        <f>CM31</f>
        <v>1.7805059288537484E-2</v>
      </c>
      <c r="K11" s="1"/>
      <c r="L11" s="10" t="s">
        <v>30</v>
      </c>
      <c r="M11" s="10">
        <v>0.44500000000000001</v>
      </c>
      <c r="N11" s="10">
        <v>0.44500000000000001</v>
      </c>
      <c r="O11" s="10">
        <v>0.44500000000000001</v>
      </c>
      <c r="P11" s="10">
        <v>0.44500000000000001</v>
      </c>
      <c r="Q11" s="10">
        <v>0.44500000000000001</v>
      </c>
      <c r="R11" s="10">
        <v>0.44500000000000001</v>
      </c>
      <c r="S11" s="10">
        <v>0.44500000000000001</v>
      </c>
      <c r="T11" s="10">
        <v>0.44500000000000001</v>
      </c>
      <c r="U11" s="10">
        <v>0.44500000000000001</v>
      </c>
      <c r="W11" s="10">
        <v>0.58699999999999997</v>
      </c>
      <c r="X11" s="10">
        <v>0.58699999999999997</v>
      </c>
      <c r="Y11" s="10">
        <v>0.58699999999999997</v>
      </c>
      <c r="Z11" s="10">
        <v>0.58699999999999997</v>
      </c>
      <c r="AA11" s="10">
        <v>0.58699999999999997</v>
      </c>
      <c r="AB11" s="10">
        <v>0.58699999999999997</v>
      </c>
      <c r="AC11" s="10">
        <v>0.58699999999999997</v>
      </c>
      <c r="AD11" s="10">
        <v>0.58699999999999997</v>
      </c>
      <c r="AE11" s="10">
        <v>0.58699999999999997</v>
      </c>
      <c r="AG11" s="12">
        <v>0.78200000000000003</v>
      </c>
      <c r="AH11" s="12">
        <v>0.78200000000000003</v>
      </c>
      <c r="AI11" s="12">
        <v>0.78200000000000003</v>
      </c>
      <c r="AJ11" s="12">
        <v>0.78200000000000003</v>
      </c>
      <c r="AK11" s="12">
        <v>0.78200000000000003</v>
      </c>
      <c r="AL11" s="12">
        <v>0.78200000000000003</v>
      </c>
      <c r="AM11" s="12">
        <v>0.78200000000000003</v>
      </c>
      <c r="AN11" s="12">
        <v>0.78200000000000003</v>
      </c>
      <c r="AO11" s="12">
        <v>0.78200000000000003</v>
      </c>
      <c r="AQ11" s="12">
        <v>0.79300000000000004</v>
      </c>
      <c r="AR11" s="12">
        <v>0.79300000000000004</v>
      </c>
      <c r="AS11" s="12">
        <v>0.79300000000000004</v>
      </c>
      <c r="AT11" s="12">
        <v>0.79300000000000004</v>
      </c>
      <c r="AU11" s="12">
        <v>0.79300000000000004</v>
      </c>
      <c r="AV11" s="12">
        <v>0.79300000000000004</v>
      </c>
      <c r="AW11" s="12">
        <v>0.79300000000000004</v>
      </c>
      <c r="AX11" s="12">
        <v>0.79300000000000004</v>
      </c>
      <c r="AY11" s="12">
        <v>0.79300000000000004</v>
      </c>
      <c r="BA11" s="12">
        <v>0.69499999999999995</v>
      </c>
      <c r="BB11" s="12">
        <v>0.69499999999999995</v>
      </c>
      <c r="BC11" s="12">
        <v>0.69499999999999995</v>
      </c>
      <c r="BD11" s="12">
        <v>0.69499999999999995</v>
      </c>
      <c r="BE11" s="12">
        <v>0.69499999999999995</v>
      </c>
      <c r="BF11" s="12">
        <v>0.69499999999999995</v>
      </c>
      <c r="BG11" s="12">
        <v>0.69499999999999995</v>
      </c>
      <c r="BH11" s="12">
        <v>0.69499999999999995</v>
      </c>
      <c r="BI11" s="12">
        <v>0.69499999999999995</v>
      </c>
      <c r="BK11" s="13">
        <v>0.48199999999999998</v>
      </c>
      <c r="BL11" s="13">
        <v>0.48199999999999998</v>
      </c>
      <c r="BM11" s="13">
        <v>0.48199999999999998</v>
      </c>
      <c r="BN11" s="13">
        <v>0.48199999999999998</v>
      </c>
      <c r="BO11" s="13">
        <v>0.48199999999999998</v>
      </c>
      <c r="BP11" s="13">
        <v>0.48199999999999998</v>
      </c>
      <c r="BQ11" s="13">
        <v>0.48199999999999998</v>
      </c>
      <c r="BR11" s="13">
        <v>0.48199999999999998</v>
      </c>
      <c r="BS11" s="13">
        <v>0.48199999999999998</v>
      </c>
      <c r="BU11" s="10" t="s">
        <v>30</v>
      </c>
      <c r="BW11" s="10"/>
      <c r="BX11" s="10"/>
      <c r="BY11" s="10" t="s">
        <v>27</v>
      </c>
      <c r="BZ11" s="10"/>
      <c r="CA11" s="10"/>
      <c r="CB11" s="10"/>
      <c r="CC11" s="10"/>
      <c r="CD11" s="10"/>
      <c r="CE11" s="10"/>
      <c r="CG11" s="10"/>
      <c r="CH11" s="10"/>
      <c r="CI11" s="10" t="s">
        <v>27</v>
      </c>
      <c r="CJ11" s="10"/>
      <c r="CK11" s="10"/>
      <c r="CL11" s="10"/>
      <c r="CM11" s="10"/>
      <c r="CN11" s="10"/>
      <c r="CO11" s="10"/>
    </row>
    <row r="12" spans="1:106" ht="15">
      <c r="A12" s="6" t="s">
        <v>22</v>
      </c>
      <c r="B12" s="6" t="s">
        <v>29</v>
      </c>
      <c r="C12" s="7">
        <f>AD29</f>
        <v>6.1351778656109073E-4</v>
      </c>
      <c r="D12" s="7">
        <f>AN29</f>
        <v>1.3304347826086877E-2</v>
      </c>
      <c r="E12" s="7">
        <f>T29</f>
        <v>3.4553359683794135E-3</v>
      </c>
      <c r="F12" s="7">
        <f>AX29</f>
        <v>8.9836956521739432E-3</v>
      </c>
      <c r="G12" s="7">
        <f>BH29</f>
        <v>9.4347826086957631E-3</v>
      </c>
      <c r="H12" s="9">
        <f>BR29</f>
        <v>1.8329644268774319E-3</v>
      </c>
      <c r="I12" s="81">
        <f>CD31</f>
        <v>8.0530434782606977E-3</v>
      </c>
      <c r="J12" s="81">
        <f>CN31</f>
        <v>2.0099525691699694E-2</v>
      </c>
      <c r="K12" s="1"/>
      <c r="L12" s="10" t="s">
        <v>31</v>
      </c>
      <c r="M12" s="10">
        <f t="shared" ref="M12:U12" si="8">M5*M10</f>
        <v>18800</v>
      </c>
      <c r="N12" s="10">
        <f t="shared" si="8"/>
        <v>18800</v>
      </c>
      <c r="O12" s="10">
        <f t="shared" si="8"/>
        <v>18800</v>
      </c>
      <c r="P12" s="10">
        <f t="shared" si="8"/>
        <v>18800</v>
      </c>
      <c r="Q12" s="10">
        <f t="shared" si="8"/>
        <v>18800</v>
      </c>
      <c r="R12" s="10">
        <f t="shared" si="8"/>
        <v>18800</v>
      </c>
      <c r="S12" s="10">
        <f t="shared" si="8"/>
        <v>18800</v>
      </c>
      <c r="T12" s="10">
        <f t="shared" si="8"/>
        <v>18800</v>
      </c>
      <c r="U12" s="10">
        <f t="shared" si="8"/>
        <v>18800</v>
      </c>
      <c r="W12" s="10">
        <f>W5*W10</f>
        <v>39800</v>
      </c>
      <c r="X12" s="10">
        <f t="shared" ref="X12:AE12" si="9">X5*X10</f>
        <v>39800</v>
      </c>
      <c r="Y12" s="10">
        <f t="shared" si="9"/>
        <v>39800</v>
      </c>
      <c r="Z12" s="10">
        <f t="shared" si="9"/>
        <v>39800</v>
      </c>
      <c r="AA12" s="10">
        <f t="shared" si="9"/>
        <v>39800</v>
      </c>
      <c r="AB12" s="10">
        <f t="shared" si="9"/>
        <v>39800</v>
      </c>
      <c r="AC12" s="10">
        <f t="shared" si="9"/>
        <v>39800</v>
      </c>
      <c r="AD12" s="10">
        <f t="shared" si="9"/>
        <v>39800</v>
      </c>
      <c r="AE12" s="10">
        <f t="shared" si="9"/>
        <v>39800</v>
      </c>
      <c r="AG12" s="10">
        <f>AG5*AG10</f>
        <v>33000</v>
      </c>
      <c r="AH12" s="10">
        <f t="shared" ref="AH12:AO12" si="10">AH5*AH10</f>
        <v>33000</v>
      </c>
      <c r="AI12" s="10">
        <f t="shared" si="10"/>
        <v>33000</v>
      </c>
      <c r="AJ12" s="10">
        <f t="shared" si="10"/>
        <v>33000</v>
      </c>
      <c r="AK12" s="10">
        <f t="shared" si="10"/>
        <v>33000</v>
      </c>
      <c r="AL12" s="10">
        <f t="shared" si="10"/>
        <v>33000</v>
      </c>
      <c r="AM12" s="10">
        <f t="shared" si="10"/>
        <v>33000</v>
      </c>
      <c r="AN12" s="10">
        <f t="shared" si="10"/>
        <v>33000</v>
      </c>
      <c r="AO12" s="10">
        <f t="shared" si="10"/>
        <v>33000</v>
      </c>
      <c r="AQ12" s="10">
        <f>AQ5*AQ10</f>
        <v>31900</v>
      </c>
      <c r="AR12" s="10">
        <f t="shared" ref="AR12:AY12" si="11">AR5*AR10</f>
        <v>31900</v>
      </c>
      <c r="AS12" s="10">
        <f t="shared" si="11"/>
        <v>31900</v>
      </c>
      <c r="AT12" s="10">
        <f t="shared" si="11"/>
        <v>31900</v>
      </c>
      <c r="AU12" s="10">
        <f t="shared" si="11"/>
        <v>31900</v>
      </c>
      <c r="AV12" s="10">
        <f t="shared" si="11"/>
        <v>31900</v>
      </c>
      <c r="AW12" s="10">
        <f t="shared" si="11"/>
        <v>31900</v>
      </c>
      <c r="AX12" s="10">
        <f t="shared" si="11"/>
        <v>31900</v>
      </c>
      <c r="AY12" s="10">
        <f t="shared" si="11"/>
        <v>31900</v>
      </c>
      <c r="BA12" s="10">
        <f>BA5*BA10</f>
        <v>7700</v>
      </c>
      <c r="BB12" s="10">
        <f t="shared" ref="BB12:BI12" si="12">BB5*BB10</f>
        <v>7700</v>
      </c>
      <c r="BC12" s="10">
        <f t="shared" si="12"/>
        <v>7700</v>
      </c>
      <c r="BD12" s="10">
        <f t="shared" si="12"/>
        <v>7700</v>
      </c>
      <c r="BE12" s="10">
        <f t="shared" si="12"/>
        <v>7700</v>
      </c>
      <c r="BF12" s="10">
        <f t="shared" si="12"/>
        <v>7700</v>
      </c>
      <c r="BG12" s="10">
        <f t="shared" si="12"/>
        <v>7700</v>
      </c>
      <c r="BH12" s="10">
        <f t="shared" si="12"/>
        <v>7700</v>
      </c>
      <c r="BI12" s="10">
        <f t="shared" si="12"/>
        <v>7700</v>
      </c>
      <c r="BK12" s="11">
        <f>BK5*BK10</f>
        <v>13100</v>
      </c>
      <c r="BL12" s="11">
        <f t="shared" ref="BL12:BS12" si="13">BL5*BL10</f>
        <v>13100</v>
      </c>
      <c r="BM12" s="11">
        <f t="shared" si="13"/>
        <v>13100</v>
      </c>
      <c r="BN12" s="11">
        <f t="shared" si="13"/>
        <v>13100</v>
      </c>
      <c r="BO12" s="11">
        <f t="shared" si="13"/>
        <v>13100</v>
      </c>
      <c r="BP12" s="11">
        <f t="shared" si="13"/>
        <v>13100</v>
      </c>
      <c r="BQ12" s="11">
        <f t="shared" si="13"/>
        <v>13100</v>
      </c>
      <c r="BR12" s="11">
        <f t="shared" si="13"/>
        <v>13100</v>
      </c>
      <c r="BS12" s="11">
        <f t="shared" si="13"/>
        <v>13100</v>
      </c>
      <c r="BU12" s="10" t="s">
        <v>31</v>
      </c>
      <c r="BW12" s="12">
        <v>0.14699999999999999</v>
      </c>
      <c r="BX12" s="12">
        <v>0.14699999999999999</v>
      </c>
      <c r="BY12" s="12">
        <v>0.14699999999999999</v>
      </c>
      <c r="BZ12" s="12">
        <v>0.14699999999999999</v>
      </c>
      <c r="CA12" s="12">
        <v>0.14699999999999999</v>
      </c>
      <c r="CB12" s="12">
        <v>0.14699999999999999</v>
      </c>
      <c r="CC12" s="12">
        <v>0.14699999999999999</v>
      </c>
      <c r="CD12" s="12">
        <v>0.14699999999999999</v>
      </c>
      <c r="CE12" s="12">
        <v>0.14699999999999999</v>
      </c>
      <c r="CG12" s="12">
        <v>0.38700000000000001</v>
      </c>
      <c r="CH12" s="12">
        <v>0.38700000000000001</v>
      </c>
      <c r="CI12" s="12">
        <v>0.38700000000000001</v>
      </c>
      <c r="CJ12" s="12">
        <v>0.38700000000000001</v>
      </c>
      <c r="CK12" s="12">
        <v>0.38700000000000001</v>
      </c>
      <c r="CL12" s="12">
        <v>0.38700000000000001</v>
      </c>
      <c r="CM12" s="12">
        <v>0.38700000000000001</v>
      </c>
      <c r="CN12" s="12">
        <v>0.38700000000000001</v>
      </c>
      <c r="CO12" s="12">
        <v>0.38700000000000001</v>
      </c>
      <c r="CP12" t="s">
        <v>163</v>
      </c>
    </row>
    <row r="13" spans="1:106" ht="15.75">
      <c r="A13" s="6" t="s">
        <v>23</v>
      </c>
      <c r="B13" s="6" t="s">
        <v>29</v>
      </c>
      <c r="C13" s="15">
        <f>AE29</f>
        <v>1.0052252964426928E-2</v>
      </c>
      <c r="D13" s="16">
        <f>AO29</f>
        <v>2.3086956521739071E-2</v>
      </c>
      <c r="E13" s="15">
        <f>U29</f>
        <v>7.9138339920948996E-3</v>
      </c>
      <c r="F13" s="15">
        <f>AY29</f>
        <v>1.6864130434782482E-2</v>
      </c>
      <c r="G13" s="15">
        <f>BI29</f>
        <v>1.24782608695653E-2</v>
      </c>
      <c r="H13" s="17">
        <f>BS29</f>
        <v>4.9396837944664001E-3</v>
      </c>
      <c r="I13" s="83">
        <f>CE31</f>
        <v>8.92458498023725E-3</v>
      </c>
      <c r="J13" s="83">
        <f>CO31</f>
        <v>2.2393992094861686E-2</v>
      </c>
      <c r="K13" s="1"/>
      <c r="L13" s="10" t="s">
        <v>32</v>
      </c>
      <c r="M13" s="18">
        <f t="shared" ref="M13:U13" si="14">M5*M10*M11</f>
        <v>8366</v>
      </c>
      <c r="N13" s="18">
        <f t="shared" si="14"/>
        <v>8366</v>
      </c>
      <c r="O13" s="18">
        <f t="shared" si="14"/>
        <v>8366</v>
      </c>
      <c r="P13" s="18">
        <f t="shared" si="14"/>
        <v>8366</v>
      </c>
      <c r="Q13" s="18">
        <f t="shared" si="14"/>
        <v>8366</v>
      </c>
      <c r="R13" s="18">
        <f t="shared" si="14"/>
        <v>8366</v>
      </c>
      <c r="S13" s="18">
        <f t="shared" si="14"/>
        <v>8366</v>
      </c>
      <c r="T13" s="18">
        <f t="shared" si="14"/>
        <v>8366</v>
      </c>
      <c r="U13" s="18">
        <f t="shared" si="14"/>
        <v>8366</v>
      </c>
      <c r="W13" s="18">
        <f>W5*W10*W11</f>
        <v>23362.6</v>
      </c>
      <c r="X13" s="18">
        <f t="shared" ref="X13:AE13" si="15">X5*X10*X11</f>
        <v>23362.6</v>
      </c>
      <c r="Y13" s="18">
        <f t="shared" si="15"/>
        <v>23362.6</v>
      </c>
      <c r="Z13" s="18">
        <f t="shared" si="15"/>
        <v>23362.6</v>
      </c>
      <c r="AA13" s="18">
        <f t="shared" si="15"/>
        <v>23362.6</v>
      </c>
      <c r="AB13" s="18">
        <f t="shared" si="15"/>
        <v>23362.6</v>
      </c>
      <c r="AC13" s="18">
        <f t="shared" si="15"/>
        <v>23362.6</v>
      </c>
      <c r="AD13" s="18">
        <f t="shared" si="15"/>
        <v>23362.6</v>
      </c>
      <c r="AE13" s="18">
        <f t="shared" si="15"/>
        <v>23362.6</v>
      </c>
      <c r="AG13" s="18">
        <f>AG5*AG10*AG11</f>
        <v>25806</v>
      </c>
      <c r="AH13" s="18">
        <f t="shared" ref="AH13:AO13" si="16">AH5*AH10*AH11</f>
        <v>25806</v>
      </c>
      <c r="AI13" s="18">
        <f t="shared" si="16"/>
        <v>25806</v>
      </c>
      <c r="AJ13" s="18">
        <f t="shared" si="16"/>
        <v>25806</v>
      </c>
      <c r="AK13" s="18">
        <f t="shared" si="16"/>
        <v>25806</v>
      </c>
      <c r="AL13" s="18">
        <f t="shared" si="16"/>
        <v>25806</v>
      </c>
      <c r="AM13" s="18">
        <f t="shared" si="16"/>
        <v>25806</v>
      </c>
      <c r="AN13" s="18">
        <f t="shared" si="16"/>
        <v>25806</v>
      </c>
      <c r="AO13" s="18">
        <f t="shared" si="16"/>
        <v>25806</v>
      </c>
      <c r="AQ13" s="18">
        <f>AQ5*AQ10*AQ11</f>
        <v>25296.7</v>
      </c>
      <c r="AR13" s="18">
        <f t="shared" ref="AR13:AY13" si="17">AR5*AR10*AR11</f>
        <v>25296.7</v>
      </c>
      <c r="AS13" s="18">
        <f t="shared" si="17"/>
        <v>25296.7</v>
      </c>
      <c r="AT13" s="18">
        <f t="shared" si="17"/>
        <v>25296.7</v>
      </c>
      <c r="AU13" s="18">
        <f t="shared" si="17"/>
        <v>25296.7</v>
      </c>
      <c r="AV13" s="18">
        <f t="shared" si="17"/>
        <v>25296.7</v>
      </c>
      <c r="AW13" s="18">
        <f t="shared" si="17"/>
        <v>25296.7</v>
      </c>
      <c r="AX13" s="18">
        <f t="shared" si="17"/>
        <v>25296.7</v>
      </c>
      <c r="AY13" s="18">
        <f t="shared" si="17"/>
        <v>25296.7</v>
      </c>
      <c r="BA13" s="18">
        <f>BA5*BA10*BA11</f>
        <v>5351.5</v>
      </c>
      <c r="BB13" s="18">
        <f t="shared" ref="BB13:BI13" si="18">BB5*BB10*BB11</f>
        <v>5351.5</v>
      </c>
      <c r="BC13" s="18">
        <f t="shared" si="18"/>
        <v>5351.5</v>
      </c>
      <c r="BD13" s="18">
        <f t="shared" si="18"/>
        <v>5351.5</v>
      </c>
      <c r="BE13" s="18">
        <f t="shared" si="18"/>
        <v>5351.5</v>
      </c>
      <c r="BF13" s="18">
        <f t="shared" si="18"/>
        <v>5351.5</v>
      </c>
      <c r="BG13" s="18">
        <f t="shared" si="18"/>
        <v>5351.5</v>
      </c>
      <c r="BH13" s="18">
        <f t="shared" si="18"/>
        <v>5351.5</v>
      </c>
      <c r="BI13" s="18">
        <f t="shared" si="18"/>
        <v>5351.5</v>
      </c>
      <c r="BK13" s="19">
        <f>BK5*BK10*BK11</f>
        <v>6314.2</v>
      </c>
      <c r="BL13" s="19">
        <f t="shared" ref="BL13:BS13" si="19">BL5*BL10*BL11</f>
        <v>6314.2</v>
      </c>
      <c r="BM13" s="19">
        <f t="shared" si="19"/>
        <v>6314.2</v>
      </c>
      <c r="BN13" s="19">
        <f t="shared" si="19"/>
        <v>6314.2</v>
      </c>
      <c r="BO13" s="19">
        <f t="shared" si="19"/>
        <v>6314.2</v>
      </c>
      <c r="BP13" s="19">
        <f t="shared" si="19"/>
        <v>6314.2</v>
      </c>
      <c r="BQ13" s="19">
        <f t="shared" si="19"/>
        <v>6314.2</v>
      </c>
      <c r="BR13" s="19">
        <f t="shared" si="19"/>
        <v>6314.2</v>
      </c>
      <c r="BS13" s="19">
        <f t="shared" si="19"/>
        <v>6314.2</v>
      </c>
      <c r="BU13" s="10" t="s">
        <v>32</v>
      </c>
      <c r="BW13" s="12">
        <v>0.38800000000000001</v>
      </c>
      <c r="BX13" s="12">
        <v>0.38800000000000001</v>
      </c>
      <c r="BY13" s="12">
        <v>0.38800000000000001</v>
      </c>
      <c r="BZ13" s="12">
        <v>0.38800000000000001</v>
      </c>
      <c r="CA13" s="12">
        <v>0.38800000000000001</v>
      </c>
      <c r="CB13" s="12">
        <v>0.38800000000000001</v>
      </c>
      <c r="CC13" s="12">
        <v>0.38800000000000001</v>
      </c>
      <c r="CD13" s="12">
        <v>0.38800000000000001</v>
      </c>
      <c r="CE13" s="12">
        <v>0.38800000000000001</v>
      </c>
      <c r="CG13" s="12">
        <v>0.41199999999999998</v>
      </c>
      <c r="CH13" s="12">
        <v>0.41199999999999998</v>
      </c>
      <c r="CI13" s="12">
        <v>0.41199999999999998</v>
      </c>
      <c r="CJ13" s="12">
        <v>0.41199999999999998</v>
      </c>
      <c r="CK13" s="12">
        <v>0.41199999999999998</v>
      </c>
      <c r="CL13" s="12">
        <v>0.41199999999999998</v>
      </c>
      <c r="CM13" s="12">
        <v>0.41199999999999998</v>
      </c>
      <c r="CN13" s="12">
        <v>0.41199999999999998</v>
      </c>
      <c r="CO13" s="12">
        <v>0.41199999999999998</v>
      </c>
      <c r="CP13" t="s">
        <v>164</v>
      </c>
    </row>
    <row r="14" spans="1:106" ht="15">
      <c r="A14" s="20"/>
      <c r="B14" s="21" t="s">
        <v>33</v>
      </c>
      <c r="C14" s="22">
        <f>AVERAGE(C5:C13)</f>
        <v>3.4084321475623478E-4</v>
      </c>
      <c r="D14" s="22">
        <f t="shared" ref="D14:J14" si="20">AVERAGE(D5:D13)</f>
        <v>8.8695652173913248E-3</v>
      </c>
      <c r="E14" s="22">
        <f t="shared" si="20"/>
        <v>1.9196310935440941E-3</v>
      </c>
      <c r="F14" s="22">
        <f t="shared" si="20"/>
        <v>5.3902173913043267E-3</v>
      </c>
      <c r="G14" s="22">
        <f t="shared" si="20"/>
        <v>7.0760869565217122E-3</v>
      </c>
      <c r="H14" s="23">
        <f t="shared" si="20"/>
        <v>1.0183135704874865E-3</v>
      </c>
      <c r="I14" s="22">
        <f t="shared" si="20"/>
        <v>4.4739130434782136E-3</v>
      </c>
      <c r="J14" s="85">
        <f t="shared" si="20"/>
        <v>1.1166403162055338E-2</v>
      </c>
      <c r="K14" s="1"/>
      <c r="L14" s="10"/>
      <c r="M14" s="10"/>
      <c r="N14" s="10"/>
      <c r="O14" s="10"/>
      <c r="P14" s="10"/>
      <c r="Q14" s="10"/>
      <c r="R14" s="10"/>
      <c r="S14" s="10"/>
      <c r="T14" s="10"/>
      <c r="U14" s="10"/>
      <c r="W14" s="10"/>
      <c r="X14" s="10"/>
      <c r="Y14" s="10"/>
      <c r="Z14" s="10"/>
      <c r="AA14" s="10"/>
      <c r="AB14" s="10"/>
      <c r="AC14" s="10"/>
      <c r="AD14" s="10"/>
      <c r="AE14" s="10"/>
      <c r="AG14" s="10"/>
      <c r="AH14" s="10"/>
      <c r="AI14" s="10"/>
      <c r="AJ14" s="10"/>
      <c r="AK14" s="10"/>
      <c r="AL14" s="10"/>
      <c r="AM14" s="10"/>
      <c r="AN14" s="10"/>
      <c r="AO14" s="10"/>
      <c r="AQ14" s="10"/>
      <c r="AR14" s="10"/>
      <c r="AS14" s="10"/>
      <c r="AT14" s="10"/>
      <c r="AU14" s="10"/>
      <c r="AV14" s="10"/>
      <c r="AW14" s="10"/>
      <c r="AX14" s="10"/>
      <c r="AY14" s="10"/>
      <c r="BA14" s="10"/>
      <c r="BB14" s="10"/>
      <c r="BC14" s="10"/>
      <c r="BD14" s="10"/>
      <c r="BE14" s="10"/>
      <c r="BF14" s="10"/>
      <c r="BG14" s="10"/>
      <c r="BH14" s="10"/>
      <c r="BI14" s="10"/>
      <c r="BK14" s="11"/>
      <c r="BL14" s="11"/>
      <c r="BM14" s="11"/>
      <c r="BN14" s="11"/>
      <c r="BO14" s="11"/>
      <c r="BP14" s="11"/>
      <c r="BQ14" s="11"/>
      <c r="BR14" s="11"/>
      <c r="BS14" s="11"/>
      <c r="BU14" s="10"/>
      <c r="BW14" s="10">
        <f>BW7*BW12</f>
        <v>14700</v>
      </c>
      <c r="BX14" s="10">
        <f t="shared" ref="BX14:CE14" si="21">BX7*BX12</f>
        <v>14700</v>
      </c>
      <c r="BY14" s="10">
        <f t="shared" si="21"/>
        <v>14700</v>
      </c>
      <c r="BZ14" s="10">
        <f t="shared" si="21"/>
        <v>14700</v>
      </c>
      <c r="CA14" s="10">
        <f t="shared" si="21"/>
        <v>14700</v>
      </c>
      <c r="CB14" s="10">
        <f t="shared" si="21"/>
        <v>14700</v>
      </c>
      <c r="CC14" s="10">
        <f t="shared" si="21"/>
        <v>14700</v>
      </c>
      <c r="CD14" s="10">
        <f t="shared" si="21"/>
        <v>14700</v>
      </c>
      <c r="CE14" s="10">
        <f t="shared" si="21"/>
        <v>14700</v>
      </c>
      <c r="CG14" s="10">
        <f>CG7*CG12</f>
        <v>38700</v>
      </c>
      <c r="CH14" s="10">
        <f t="shared" ref="CH14:CO14" si="22">CH7*CH12</f>
        <v>38700</v>
      </c>
      <c r="CI14" s="10">
        <f t="shared" si="22"/>
        <v>38700</v>
      </c>
      <c r="CJ14" s="10">
        <f t="shared" si="22"/>
        <v>38700</v>
      </c>
      <c r="CK14" s="10">
        <f t="shared" si="22"/>
        <v>38700</v>
      </c>
      <c r="CL14" s="10">
        <f t="shared" si="22"/>
        <v>38700</v>
      </c>
      <c r="CM14" s="10">
        <f t="shared" si="22"/>
        <v>38700</v>
      </c>
      <c r="CN14" s="10">
        <f t="shared" si="22"/>
        <v>38700</v>
      </c>
      <c r="CO14" s="10">
        <f t="shared" si="22"/>
        <v>38700</v>
      </c>
    </row>
    <row r="15" spans="1:106" ht="15">
      <c r="A15" s="20"/>
      <c r="B15" s="21" t="s">
        <v>35</v>
      </c>
      <c r="C15" s="22">
        <f t="shared" ref="C15:J15" si="23">MAX(C5:C13)</f>
        <v>1.0052252964426928E-2</v>
      </c>
      <c r="D15" s="22">
        <f t="shared" si="23"/>
        <v>2.3086956521739071E-2</v>
      </c>
      <c r="E15" s="22">
        <f t="shared" si="23"/>
        <v>7.9138339920948996E-3</v>
      </c>
      <c r="F15" s="22">
        <f t="shared" si="23"/>
        <v>1.6864130434782482E-2</v>
      </c>
      <c r="G15" s="22">
        <f t="shared" si="23"/>
        <v>1.24782608695653E-2</v>
      </c>
      <c r="H15" s="22">
        <f t="shared" si="23"/>
        <v>4.9396837944664001E-3</v>
      </c>
      <c r="I15" s="82">
        <f>MAX(I5:I13)</f>
        <v>8.92458498023725E-3</v>
      </c>
      <c r="J15" s="22">
        <f t="shared" si="23"/>
        <v>2.2393992094861686E-2</v>
      </c>
      <c r="K15" s="1"/>
      <c r="L15" s="25" t="s">
        <v>34</v>
      </c>
      <c r="M15" s="26">
        <v>0.01</v>
      </c>
      <c r="N15" s="26">
        <v>0.01</v>
      </c>
      <c r="O15" s="26">
        <v>0.01</v>
      </c>
      <c r="P15" s="26">
        <v>0.03</v>
      </c>
      <c r="Q15" s="26">
        <v>0.03</v>
      </c>
      <c r="R15" s="26">
        <v>0.03</v>
      </c>
      <c r="S15" s="26">
        <v>0.06</v>
      </c>
      <c r="T15" s="26">
        <v>0.06</v>
      </c>
      <c r="U15" s="26">
        <v>0.06</v>
      </c>
      <c r="W15" s="26">
        <v>0.01</v>
      </c>
      <c r="X15" s="26">
        <v>0.01</v>
      </c>
      <c r="Y15" s="26">
        <v>0.01</v>
      </c>
      <c r="Z15" s="26">
        <v>0.03</v>
      </c>
      <c r="AA15" s="26">
        <v>0.03</v>
      </c>
      <c r="AB15" s="26">
        <v>0.03</v>
      </c>
      <c r="AC15" s="26">
        <v>0.06</v>
      </c>
      <c r="AD15" s="26">
        <v>0.06</v>
      </c>
      <c r="AE15" s="26">
        <v>0.06</v>
      </c>
      <c r="AG15" s="26">
        <v>0.1</v>
      </c>
      <c r="AH15" s="26">
        <v>0.1</v>
      </c>
      <c r="AI15" s="26">
        <v>0.1</v>
      </c>
      <c r="AJ15" s="26">
        <v>0.2</v>
      </c>
      <c r="AK15" s="26">
        <v>0.2</v>
      </c>
      <c r="AL15" s="26">
        <v>0.2</v>
      </c>
      <c r="AM15" s="26">
        <v>0.3</v>
      </c>
      <c r="AN15" s="26">
        <v>0.3</v>
      </c>
      <c r="AO15" s="26">
        <v>0.3</v>
      </c>
      <c r="AQ15" s="26">
        <v>0.05</v>
      </c>
      <c r="AR15" s="26">
        <v>0.05</v>
      </c>
      <c r="AS15" s="26">
        <v>0.05</v>
      </c>
      <c r="AT15" s="26">
        <v>0.15</v>
      </c>
      <c r="AU15" s="26">
        <v>0.15</v>
      </c>
      <c r="AV15" s="26">
        <v>0.15</v>
      </c>
      <c r="AW15" s="26">
        <v>0.25</v>
      </c>
      <c r="AX15" s="26">
        <v>0.25</v>
      </c>
      <c r="AY15" s="26">
        <v>0.25</v>
      </c>
      <c r="BA15" s="26">
        <v>0.2</v>
      </c>
      <c r="BB15" s="26">
        <v>0.2</v>
      </c>
      <c r="BC15" s="26">
        <v>0.2</v>
      </c>
      <c r="BD15" s="26">
        <v>0.3</v>
      </c>
      <c r="BE15" s="26">
        <v>0.3</v>
      </c>
      <c r="BF15" s="26">
        <v>0.3</v>
      </c>
      <c r="BG15" s="26">
        <v>0.4</v>
      </c>
      <c r="BH15" s="26">
        <v>0.4</v>
      </c>
      <c r="BI15" s="26">
        <v>0.4</v>
      </c>
      <c r="BK15" s="27">
        <v>0.01</v>
      </c>
      <c r="BL15" s="27">
        <v>0.01</v>
      </c>
      <c r="BM15" s="27">
        <v>0.01</v>
      </c>
      <c r="BN15" s="27">
        <v>0.03</v>
      </c>
      <c r="BO15" s="27">
        <v>0.03</v>
      </c>
      <c r="BP15" s="27">
        <v>0.03</v>
      </c>
      <c r="BQ15" s="27">
        <v>0.06</v>
      </c>
      <c r="BR15" s="27">
        <v>0.06</v>
      </c>
      <c r="BS15" s="27">
        <v>0.06</v>
      </c>
      <c r="BU15" s="25" t="s">
        <v>34</v>
      </c>
      <c r="BW15" s="18">
        <f>BW7*BW12*BW13</f>
        <v>5703.6</v>
      </c>
      <c r="BX15" s="18">
        <f t="shared" ref="BX15:CE15" si="24">BX7*BX12*BX13</f>
        <v>5703.6</v>
      </c>
      <c r="BY15" s="18">
        <f t="shared" si="24"/>
        <v>5703.6</v>
      </c>
      <c r="BZ15" s="18">
        <f t="shared" si="24"/>
        <v>5703.6</v>
      </c>
      <c r="CA15" s="18">
        <f t="shared" si="24"/>
        <v>5703.6</v>
      </c>
      <c r="CB15" s="18">
        <f t="shared" si="24"/>
        <v>5703.6</v>
      </c>
      <c r="CC15" s="18">
        <f t="shared" si="24"/>
        <v>5703.6</v>
      </c>
      <c r="CD15" s="18">
        <f t="shared" si="24"/>
        <v>5703.6</v>
      </c>
      <c r="CE15" s="18">
        <f t="shared" si="24"/>
        <v>5703.6</v>
      </c>
      <c r="CG15" s="18">
        <f>CG7*CG12*CG13</f>
        <v>15944.4</v>
      </c>
      <c r="CH15" s="18">
        <f t="shared" ref="CH15:CO15" si="25">CH7*CH12*CH13</f>
        <v>15944.4</v>
      </c>
      <c r="CI15" s="18">
        <f t="shared" si="25"/>
        <v>15944.4</v>
      </c>
      <c r="CJ15" s="18">
        <f t="shared" si="25"/>
        <v>15944.4</v>
      </c>
      <c r="CK15" s="18">
        <f t="shared" si="25"/>
        <v>15944.4</v>
      </c>
      <c r="CL15" s="18">
        <f t="shared" si="25"/>
        <v>15944.4</v>
      </c>
      <c r="CM15" s="18">
        <f t="shared" si="25"/>
        <v>15944.4</v>
      </c>
      <c r="CN15" s="18">
        <f t="shared" si="25"/>
        <v>15944.4</v>
      </c>
      <c r="CO15" s="18">
        <f t="shared" si="25"/>
        <v>15944.4</v>
      </c>
    </row>
    <row r="16" spans="1:106" ht="15">
      <c r="A16" s="20"/>
      <c r="B16" s="21" t="s">
        <v>37</v>
      </c>
      <c r="C16" s="22">
        <f t="shared" ref="C16:J16" si="26">MIN(C5:C13)</f>
        <v>-8.8252173913043064E-3</v>
      </c>
      <c r="D16" s="22">
        <f t="shared" si="26"/>
        <v>1.1739130434782281E-3</v>
      </c>
      <c r="E16" s="22">
        <f t="shared" si="26"/>
        <v>-1.003162055336072E-3</v>
      </c>
      <c r="F16" s="22">
        <f t="shared" si="26"/>
        <v>2.2065217391308039E-4</v>
      </c>
      <c r="G16" s="22">
        <f t="shared" si="26"/>
        <v>3.1956521739130031E-3</v>
      </c>
      <c r="H16" s="22">
        <f t="shared" si="26"/>
        <v>-1.2737549407113168E-3</v>
      </c>
      <c r="I16" s="22">
        <f t="shared" si="26"/>
        <v>1.1969169960473573E-3</v>
      </c>
      <c r="J16" s="22">
        <f t="shared" si="26"/>
        <v>2.9675098814229504E-3</v>
      </c>
      <c r="K16" s="1"/>
      <c r="L16" s="25" t="s">
        <v>36</v>
      </c>
      <c r="M16" s="26">
        <v>0.4</v>
      </c>
      <c r="N16" s="26">
        <v>0.6</v>
      </c>
      <c r="O16" s="26">
        <v>0.8</v>
      </c>
      <c r="P16" s="26">
        <v>0.4</v>
      </c>
      <c r="Q16" s="26">
        <v>0.6</v>
      </c>
      <c r="R16" s="26">
        <v>0.8</v>
      </c>
      <c r="S16" s="26">
        <v>0.4</v>
      </c>
      <c r="T16" s="26">
        <v>0.6</v>
      </c>
      <c r="U16" s="26">
        <v>0.8</v>
      </c>
      <c r="W16" s="26">
        <v>0.4</v>
      </c>
      <c r="X16" s="26">
        <v>0.6</v>
      </c>
      <c r="Y16" s="26">
        <v>0.8</v>
      </c>
      <c r="Z16" s="26">
        <v>0.4</v>
      </c>
      <c r="AA16" s="26">
        <v>0.6</v>
      </c>
      <c r="AB16" s="26">
        <v>0.8</v>
      </c>
      <c r="AC16" s="26">
        <v>0.4</v>
      </c>
      <c r="AD16" s="26">
        <v>0.6</v>
      </c>
      <c r="AE16" s="26">
        <v>0.8</v>
      </c>
      <c r="AG16" s="26">
        <v>0.8</v>
      </c>
      <c r="AH16" s="26">
        <v>0.85</v>
      </c>
      <c r="AI16" s="26">
        <v>0.9</v>
      </c>
      <c r="AJ16" s="26">
        <v>0.8</v>
      </c>
      <c r="AK16" s="26">
        <v>0.85</v>
      </c>
      <c r="AL16" s="26">
        <v>0.9</v>
      </c>
      <c r="AM16" s="26">
        <v>0.8</v>
      </c>
      <c r="AN16" s="26">
        <v>0.85</v>
      </c>
      <c r="AO16" s="26">
        <v>0.9</v>
      </c>
      <c r="AQ16" s="26">
        <v>0.8</v>
      </c>
      <c r="AR16" s="26">
        <v>0.85</v>
      </c>
      <c r="AS16" s="26">
        <v>0.9</v>
      </c>
      <c r="AT16" s="26">
        <v>0.8</v>
      </c>
      <c r="AU16" s="26">
        <v>0.85</v>
      </c>
      <c r="AV16" s="26">
        <v>0.9</v>
      </c>
      <c r="AW16" s="26">
        <v>0.8</v>
      </c>
      <c r="AX16" s="26">
        <v>0.85</v>
      </c>
      <c r="AY16" s="26">
        <v>0.9</v>
      </c>
      <c r="BA16" s="26">
        <v>0.8</v>
      </c>
      <c r="BB16" s="26">
        <v>0.85</v>
      </c>
      <c r="BC16" s="26">
        <v>0.9</v>
      </c>
      <c r="BD16" s="26">
        <v>0.8</v>
      </c>
      <c r="BE16" s="26">
        <v>0.85</v>
      </c>
      <c r="BF16" s="26">
        <v>0.9</v>
      </c>
      <c r="BG16" s="26">
        <v>0.8</v>
      </c>
      <c r="BH16" s="26">
        <v>0.85</v>
      </c>
      <c r="BI16" s="26">
        <v>0.9</v>
      </c>
      <c r="BK16" s="27">
        <v>0.4</v>
      </c>
      <c r="BL16" s="27">
        <v>0.6</v>
      </c>
      <c r="BM16" s="27">
        <v>0.8</v>
      </c>
      <c r="BN16" s="27">
        <v>0.4</v>
      </c>
      <c r="BO16" s="27">
        <v>0.6</v>
      </c>
      <c r="BP16" s="27">
        <v>0.8</v>
      </c>
      <c r="BQ16" s="27">
        <v>0.4</v>
      </c>
      <c r="BR16" s="27">
        <v>0.6</v>
      </c>
      <c r="BS16" s="27">
        <v>0.8</v>
      </c>
      <c r="BU16" s="25" t="s">
        <v>36</v>
      </c>
      <c r="BW16" s="10"/>
      <c r="BX16" s="10"/>
      <c r="BY16" s="10"/>
      <c r="BZ16" s="10"/>
      <c r="CA16" s="10"/>
      <c r="CB16" s="10"/>
      <c r="CC16" s="10"/>
      <c r="CD16" s="10"/>
      <c r="CE16" s="10"/>
      <c r="CG16" s="10"/>
      <c r="CH16" s="10"/>
      <c r="CI16" s="10"/>
      <c r="CJ16" s="10"/>
      <c r="CK16" s="10"/>
      <c r="CL16" s="10"/>
      <c r="CM16" s="10"/>
      <c r="CN16" s="10"/>
      <c r="CO16" s="10"/>
    </row>
    <row r="17" spans="1:94" ht="15.75">
      <c r="A17" s="20"/>
      <c r="B17" s="21" t="s">
        <v>38</v>
      </c>
      <c r="C17" s="20">
        <v>5</v>
      </c>
      <c r="D17" s="28">
        <v>1</v>
      </c>
      <c r="E17" s="20">
        <v>4</v>
      </c>
      <c r="F17" s="20">
        <v>3</v>
      </c>
      <c r="G17" s="20">
        <v>2</v>
      </c>
      <c r="H17" s="20">
        <v>6</v>
      </c>
      <c r="I17" s="86" t="s">
        <v>168</v>
      </c>
      <c r="J17" s="86" t="s">
        <v>168</v>
      </c>
      <c r="K17" s="1"/>
      <c r="L17" s="10"/>
      <c r="M17" s="10"/>
      <c r="N17" s="10"/>
      <c r="O17" s="10"/>
      <c r="P17" s="10"/>
      <c r="Q17" s="10"/>
      <c r="R17" s="10"/>
      <c r="S17" s="10"/>
      <c r="T17" s="10"/>
      <c r="U17" s="10"/>
      <c r="W17" s="10"/>
      <c r="X17" s="10"/>
      <c r="Y17" s="10"/>
      <c r="Z17" s="10"/>
      <c r="AA17" s="10"/>
      <c r="AB17" s="10"/>
      <c r="AC17" s="10"/>
      <c r="AD17" s="10"/>
      <c r="AE17" s="10"/>
      <c r="AG17" s="10"/>
      <c r="AH17" s="10"/>
      <c r="AI17" s="10"/>
      <c r="AJ17" s="10"/>
      <c r="AK17" s="10"/>
      <c r="AL17" s="10"/>
      <c r="AM17" s="10"/>
      <c r="AN17" s="10"/>
      <c r="AO17" s="10"/>
      <c r="AQ17" s="10"/>
      <c r="AR17" s="10"/>
      <c r="AS17" s="10"/>
      <c r="AT17" s="10"/>
      <c r="AU17" s="10"/>
      <c r="AV17" s="10"/>
      <c r="AW17" s="10"/>
      <c r="AX17" s="10"/>
      <c r="AY17" s="10"/>
      <c r="BA17" s="10"/>
      <c r="BB17" s="10"/>
      <c r="BC17" s="10"/>
      <c r="BD17" s="10"/>
      <c r="BE17" s="10"/>
      <c r="BF17" s="10"/>
      <c r="BG17" s="10"/>
      <c r="BH17" s="10"/>
      <c r="BI17" s="10"/>
      <c r="BK17" s="11"/>
      <c r="BL17" s="11"/>
      <c r="BM17" s="11"/>
      <c r="BN17" s="11"/>
      <c r="BO17" s="11"/>
      <c r="BP17" s="11"/>
      <c r="BQ17" s="11"/>
      <c r="BR17" s="11"/>
      <c r="BS17" s="11"/>
      <c r="BU17" s="10"/>
      <c r="BW17" s="26">
        <v>0.01</v>
      </c>
      <c r="BX17" s="26">
        <v>0.01</v>
      </c>
      <c r="BY17" s="26">
        <v>0.01</v>
      </c>
      <c r="BZ17" s="26">
        <v>0.03</v>
      </c>
      <c r="CA17" s="26">
        <v>0.03</v>
      </c>
      <c r="CB17" s="26">
        <v>0.03</v>
      </c>
      <c r="CC17" s="26">
        <v>0.06</v>
      </c>
      <c r="CD17" s="26">
        <v>0.06</v>
      </c>
      <c r="CE17" s="26">
        <v>0.06</v>
      </c>
      <c r="CG17" s="26">
        <v>0.01</v>
      </c>
      <c r="CH17" s="26">
        <v>0.01</v>
      </c>
      <c r="CI17" s="26">
        <v>0.01</v>
      </c>
      <c r="CJ17" s="26">
        <v>0.03</v>
      </c>
      <c r="CK17" s="26">
        <v>0.03</v>
      </c>
      <c r="CL17" s="26">
        <v>0.03</v>
      </c>
      <c r="CM17" s="26">
        <v>0.06</v>
      </c>
      <c r="CN17" s="26">
        <v>0.06</v>
      </c>
      <c r="CO17" s="26">
        <v>0.06</v>
      </c>
      <c r="CP17" t="s">
        <v>165</v>
      </c>
    </row>
    <row r="18" spans="1:94" ht="15">
      <c r="A18" s="20"/>
      <c r="I18" s="24"/>
      <c r="J18" s="24"/>
      <c r="L18" s="29" t="s">
        <v>39</v>
      </c>
      <c r="M18" s="30">
        <f t="shared" ref="M18:U18" si="27">M12*M15</f>
        <v>188</v>
      </c>
      <c r="N18" s="30">
        <f t="shared" si="27"/>
        <v>188</v>
      </c>
      <c r="O18" s="30">
        <f t="shared" si="27"/>
        <v>188</v>
      </c>
      <c r="P18" s="30">
        <f t="shared" si="27"/>
        <v>564</v>
      </c>
      <c r="Q18" s="30">
        <f t="shared" si="27"/>
        <v>564</v>
      </c>
      <c r="R18" s="30">
        <f t="shared" si="27"/>
        <v>564</v>
      </c>
      <c r="S18" s="30">
        <f t="shared" si="27"/>
        <v>1128</v>
      </c>
      <c r="T18" s="30">
        <f t="shared" si="27"/>
        <v>1128</v>
      </c>
      <c r="U18" s="30">
        <f t="shared" si="27"/>
        <v>1128</v>
      </c>
      <c r="W18" s="30">
        <f t="shared" ref="W18:AE18" si="28">W12*W15</f>
        <v>398</v>
      </c>
      <c r="X18" s="30">
        <f t="shared" si="28"/>
        <v>398</v>
      </c>
      <c r="Y18" s="30">
        <f t="shared" si="28"/>
        <v>398</v>
      </c>
      <c r="Z18" s="30">
        <f t="shared" si="28"/>
        <v>1194</v>
      </c>
      <c r="AA18" s="30">
        <f t="shared" si="28"/>
        <v>1194</v>
      </c>
      <c r="AB18" s="30">
        <f t="shared" si="28"/>
        <v>1194</v>
      </c>
      <c r="AC18" s="30">
        <f t="shared" si="28"/>
        <v>2388</v>
      </c>
      <c r="AD18" s="30">
        <f t="shared" si="28"/>
        <v>2388</v>
      </c>
      <c r="AE18" s="30">
        <f t="shared" si="28"/>
        <v>2388</v>
      </c>
      <c r="AG18" s="30">
        <f t="shared" ref="AG18:AO18" si="29">AG12*AG15</f>
        <v>3300</v>
      </c>
      <c r="AH18" s="30">
        <f t="shared" si="29"/>
        <v>3300</v>
      </c>
      <c r="AI18" s="30">
        <f t="shared" si="29"/>
        <v>3300</v>
      </c>
      <c r="AJ18" s="30">
        <f t="shared" si="29"/>
        <v>6600</v>
      </c>
      <c r="AK18" s="30">
        <f t="shared" si="29"/>
        <v>6600</v>
      </c>
      <c r="AL18" s="30">
        <f t="shared" si="29"/>
        <v>6600</v>
      </c>
      <c r="AM18" s="30">
        <f t="shared" si="29"/>
        <v>9900</v>
      </c>
      <c r="AN18" s="30">
        <f t="shared" si="29"/>
        <v>9900</v>
      </c>
      <c r="AO18" s="30">
        <f t="shared" si="29"/>
        <v>9900</v>
      </c>
      <c r="AQ18" s="30">
        <f t="shared" ref="AQ18:AY18" si="30">AQ12*AQ15</f>
        <v>1595</v>
      </c>
      <c r="AR18" s="30">
        <f t="shared" si="30"/>
        <v>1595</v>
      </c>
      <c r="AS18" s="30">
        <f t="shared" si="30"/>
        <v>1595</v>
      </c>
      <c r="AT18" s="30">
        <f t="shared" si="30"/>
        <v>4785</v>
      </c>
      <c r="AU18" s="30">
        <f t="shared" si="30"/>
        <v>4785</v>
      </c>
      <c r="AV18" s="30">
        <f t="shared" si="30"/>
        <v>4785</v>
      </c>
      <c r="AW18" s="30">
        <f t="shared" si="30"/>
        <v>7975</v>
      </c>
      <c r="AX18" s="30">
        <f t="shared" si="30"/>
        <v>7975</v>
      </c>
      <c r="AY18" s="30">
        <f t="shared" si="30"/>
        <v>7975</v>
      </c>
      <c r="BA18" s="30">
        <f t="shared" ref="BA18:BI18" si="31">BA12*BA15</f>
        <v>1540</v>
      </c>
      <c r="BB18" s="30">
        <f t="shared" si="31"/>
        <v>1540</v>
      </c>
      <c r="BC18" s="30">
        <f t="shared" si="31"/>
        <v>1540</v>
      </c>
      <c r="BD18" s="30">
        <f t="shared" si="31"/>
        <v>2310</v>
      </c>
      <c r="BE18" s="30">
        <f t="shared" si="31"/>
        <v>2310</v>
      </c>
      <c r="BF18" s="30">
        <f t="shared" si="31"/>
        <v>2310</v>
      </c>
      <c r="BG18" s="30">
        <f t="shared" si="31"/>
        <v>3080</v>
      </c>
      <c r="BH18" s="30">
        <f t="shared" si="31"/>
        <v>3080</v>
      </c>
      <c r="BI18" s="30">
        <f t="shared" si="31"/>
        <v>3080</v>
      </c>
      <c r="BK18" s="19">
        <f t="shared" ref="BK18:BS18" si="32">BK12*BK15</f>
        <v>131</v>
      </c>
      <c r="BL18" s="19">
        <f t="shared" si="32"/>
        <v>131</v>
      </c>
      <c r="BM18" s="19">
        <f t="shared" si="32"/>
        <v>131</v>
      </c>
      <c r="BN18" s="19">
        <f t="shared" si="32"/>
        <v>393</v>
      </c>
      <c r="BO18" s="19">
        <f t="shared" si="32"/>
        <v>393</v>
      </c>
      <c r="BP18" s="19">
        <f t="shared" si="32"/>
        <v>393</v>
      </c>
      <c r="BQ18" s="19">
        <f t="shared" si="32"/>
        <v>786</v>
      </c>
      <c r="BR18" s="19">
        <f t="shared" si="32"/>
        <v>786</v>
      </c>
      <c r="BS18" s="19">
        <f t="shared" si="32"/>
        <v>786</v>
      </c>
      <c r="BU18" s="29" t="s">
        <v>39</v>
      </c>
      <c r="BW18" s="26">
        <v>0.8</v>
      </c>
      <c r="BX18" s="26">
        <v>0.85</v>
      </c>
      <c r="BY18" s="26">
        <v>0.9</v>
      </c>
      <c r="BZ18" s="26">
        <v>0.8</v>
      </c>
      <c r="CA18" s="26">
        <v>0.85</v>
      </c>
      <c r="CB18" s="26">
        <v>0.9</v>
      </c>
      <c r="CC18" s="26">
        <v>0.8</v>
      </c>
      <c r="CD18" s="26">
        <v>0.85</v>
      </c>
      <c r="CE18" s="26">
        <v>0.9</v>
      </c>
      <c r="CG18" s="26">
        <v>0.8</v>
      </c>
      <c r="CH18" s="26">
        <v>0.85</v>
      </c>
      <c r="CI18" s="26">
        <v>0.9</v>
      </c>
      <c r="CJ18" s="26">
        <v>0.8</v>
      </c>
      <c r="CK18" s="26">
        <v>0.85</v>
      </c>
      <c r="CL18" s="26">
        <v>0.9</v>
      </c>
      <c r="CM18" s="26">
        <v>0.8</v>
      </c>
      <c r="CN18" s="26">
        <v>0.85</v>
      </c>
      <c r="CO18" s="26">
        <v>0.9</v>
      </c>
    </row>
    <row r="19" spans="1:94" ht="15">
      <c r="A19" s="24"/>
      <c r="B19" s="24"/>
      <c r="C19" s="24"/>
      <c r="D19" s="24"/>
      <c r="E19" s="24"/>
      <c r="F19" s="24"/>
      <c r="G19" s="24"/>
      <c r="H19" s="24"/>
      <c r="I19" s="24"/>
      <c r="J19" s="24"/>
      <c r="L19" s="29" t="s">
        <v>40</v>
      </c>
      <c r="M19" s="30">
        <f t="shared" ref="M19:U19" si="33">M12*(1-M15)</f>
        <v>18612</v>
      </c>
      <c r="N19" s="30">
        <f t="shared" si="33"/>
        <v>18612</v>
      </c>
      <c r="O19" s="30">
        <f t="shared" si="33"/>
        <v>18612</v>
      </c>
      <c r="P19" s="30">
        <f t="shared" si="33"/>
        <v>18236</v>
      </c>
      <c r="Q19" s="30">
        <f t="shared" si="33"/>
        <v>18236</v>
      </c>
      <c r="R19" s="30">
        <f t="shared" si="33"/>
        <v>18236</v>
      </c>
      <c r="S19" s="30">
        <f t="shared" si="33"/>
        <v>17672</v>
      </c>
      <c r="T19" s="30">
        <f t="shared" si="33"/>
        <v>17672</v>
      </c>
      <c r="U19" s="30">
        <f t="shared" si="33"/>
        <v>17672</v>
      </c>
      <c r="W19" s="30">
        <f t="shared" ref="W19:AE19" si="34">W12*(1-W15)</f>
        <v>39402</v>
      </c>
      <c r="X19" s="30">
        <f t="shared" si="34"/>
        <v>39402</v>
      </c>
      <c r="Y19" s="30">
        <f t="shared" si="34"/>
        <v>39402</v>
      </c>
      <c r="Z19" s="30">
        <f t="shared" si="34"/>
        <v>38606</v>
      </c>
      <c r="AA19" s="30">
        <f t="shared" si="34"/>
        <v>38606</v>
      </c>
      <c r="AB19" s="30">
        <f t="shared" si="34"/>
        <v>38606</v>
      </c>
      <c r="AC19" s="30">
        <f t="shared" si="34"/>
        <v>37412</v>
      </c>
      <c r="AD19" s="30">
        <f t="shared" si="34"/>
        <v>37412</v>
      </c>
      <c r="AE19" s="30">
        <f t="shared" si="34"/>
        <v>37412</v>
      </c>
      <c r="AG19" s="30">
        <f t="shared" ref="AG19:AO19" si="35">AG12*(1-AG15)</f>
        <v>29700</v>
      </c>
      <c r="AH19" s="30">
        <f t="shared" si="35"/>
        <v>29700</v>
      </c>
      <c r="AI19" s="30">
        <f t="shared" si="35"/>
        <v>29700</v>
      </c>
      <c r="AJ19" s="30">
        <f t="shared" si="35"/>
        <v>26400</v>
      </c>
      <c r="AK19" s="30">
        <f t="shared" si="35"/>
        <v>26400</v>
      </c>
      <c r="AL19" s="30">
        <f t="shared" si="35"/>
        <v>26400</v>
      </c>
      <c r="AM19" s="30">
        <f t="shared" si="35"/>
        <v>23100</v>
      </c>
      <c r="AN19" s="30">
        <f t="shared" si="35"/>
        <v>23100</v>
      </c>
      <c r="AO19" s="30">
        <f t="shared" si="35"/>
        <v>23100</v>
      </c>
      <c r="AQ19" s="30">
        <f t="shared" ref="AQ19:AY19" si="36">AQ12*(1-AQ15)</f>
        <v>30305</v>
      </c>
      <c r="AR19" s="30">
        <f t="shared" si="36"/>
        <v>30305</v>
      </c>
      <c r="AS19" s="30">
        <f t="shared" si="36"/>
        <v>30305</v>
      </c>
      <c r="AT19" s="30">
        <f t="shared" si="36"/>
        <v>27115</v>
      </c>
      <c r="AU19" s="30">
        <f t="shared" si="36"/>
        <v>27115</v>
      </c>
      <c r="AV19" s="30">
        <f t="shared" si="36"/>
        <v>27115</v>
      </c>
      <c r="AW19" s="30">
        <f t="shared" si="36"/>
        <v>23925</v>
      </c>
      <c r="AX19" s="30">
        <f t="shared" si="36"/>
        <v>23925</v>
      </c>
      <c r="AY19" s="30">
        <f t="shared" si="36"/>
        <v>23925</v>
      </c>
      <c r="BA19" s="30">
        <f t="shared" ref="BA19:BI19" si="37">BA12*(1-BA15)</f>
        <v>6160</v>
      </c>
      <c r="BB19" s="30">
        <f t="shared" si="37"/>
        <v>6160</v>
      </c>
      <c r="BC19" s="30">
        <f t="shared" si="37"/>
        <v>6160</v>
      </c>
      <c r="BD19" s="30">
        <f t="shared" si="37"/>
        <v>5390</v>
      </c>
      <c r="BE19" s="30">
        <f t="shared" si="37"/>
        <v>5390</v>
      </c>
      <c r="BF19" s="30">
        <f t="shared" si="37"/>
        <v>5390</v>
      </c>
      <c r="BG19" s="30">
        <f t="shared" si="37"/>
        <v>4620</v>
      </c>
      <c r="BH19" s="30">
        <f t="shared" si="37"/>
        <v>4620</v>
      </c>
      <c r="BI19" s="30">
        <f t="shared" si="37"/>
        <v>4620</v>
      </c>
      <c r="BK19" s="19">
        <f t="shared" ref="BK19:BS19" si="38">BK12*(1-BK15)</f>
        <v>12969</v>
      </c>
      <c r="BL19" s="19">
        <f t="shared" si="38"/>
        <v>12969</v>
      </c>
      <c r="BM19" s="19">
        <f t="shared" si="38"/>
        <v>12969</v>
      </c>
      <c r="BN19" s="19">
        <f t="shared" si="38"/>
        <v>12707</v>
      </c>
      <c r="BO19" s="19">
        <f t="shared" si="38"/>
        <v>12707</v>
      </c>
      <c r="BP19" s="19">
        <f t="shared" si="38"/>
        <v>12707</v>
      </c>
      <c r="BQ19" s="19">
        <f t="shared" si="38"/>
        <v>12314</v>
      </c>
      <c r="BR19" s="19">
        <f t="shared" si="38"/>
        <v>12314</v>
      </c>
      <c r="BS19" s="19">
        <f t="shared" si="38"/>
        <v>12314</v>
      </c>
      <c r="BU19" s="29" t="s">
        <v>40</v>
      </c>
      <c r="BW19" s="10"/>
      <c r="BX19" s="10"/>
      <c r="BY19" s="10"/>
      <c r="BZ19" s="10"/>
      <c r="CA19" s="10"/>
      <c r="CB19" s="10"/>
      <c r="CC19" s="10"/>
      <c r="CD19" s="10"/>
      <c r="CE19" s="10"/>
      <c r="CG19" s="10"/>
      <c r="CH19" s="10"/>
      <c r="CI19" s="10"/>
      <c r="CJ19" s="10"/>
      <c r="CK19" s="10"/>
      <c r="CL19" s="10"/>
      <c r="CM19" s="10"/>
      <c r="CN19" s="10"/>
      <c r="CO19" s="10"/>
    </row>
    <row r="20" spans="1:94" ht="15">
      <c r="A20" s="24"/>
      <c r="B20" s="24"/>
      <c r="C20" s="24"/>
      <c r="D20" s="24"/>
      <c r="E20" s="24"/>
      <c r="F20" s="24"/>
      <c r="G20" s="24"/>
      <c r="H20" s="24"/>
      <c r="I20" s="24"/>
      <c r="J20" s="24"/>
      <c r="L20" s="29"/>
      <c r="M20" s="29"/>
      <c r="N20" s="29"/>
      <c r="O20" s="29"/>
      <c r="P20" s="29"/>
      <c r="Q20" s="29"/>
      <c r="R20" s="29"/>
      <c r="S20" s="29"/>
      <c r="T20" s="29"/>
      <c r="U20" s="29"/>
      <c r="W20" s="29"/>
      <c r="X20" s="29"/>
      <c r="Y20" s="29"/>
      <c r="Z20" s="29"/>
      <c r="AA20" s="29"/>
      <c r="AB20" s="29"/>
      <c r="AC20" s="29"/>
      <c r="AD20" s="29"/>
      <c r="AE20" s="29"/>
      <c r="AG20" s="29"/>
      <c r="AH20" s="29"/>
      <c r="AI20" s="29"/>
      <c r="AJ20" s="29"/>
      <c r="AK20" s="29"/>
      <c r="AL20" s="29"/>
      <c r="AM20" s="29"/>
      <c r="AN20" s="29"/>
      <c r="AO20" s="29"/>
      <c r="AQ20" s="29"/>
      <c r="AR20" s="29"/>
      <c r="AS20" s="29"/>
      <c r="AT20" s="29"/>
      <c r="AU20" s="29"/>
      <c r="AV20" s="29"/>
      <c r="AW20" s="29"/>
      <c r="AX20" s="29"/>
      <c r="AY20" s="29"/>
      <c r="BA20" s="29"/>
      <c r="BB20" s="29"/>
      <c r="BC20" s="29"/>
      <c r="BD20" s="29"/>
      <c r="BE20" s="29"/>
      <c r="BF20" s="29"/>
      <c r="BG20" s="29"/>
      <c r="BH20" s="29"/>
      <c r="BI20" s="29"/>
      <c r="BK20" s="11"/>
      <c r="BL20" s="11"/>
      <c r="BM20" s="11"/>
      <c r="BN20" s="11"/>
      <c r="BO20" s="11"/>
      <c r="BP20" s="11"/>
      <c r="BQ20" s="11"/>
      <c r="BR20" s="11"/>
      <c r="BS20" s="11"/>
      <c r="BU20" s="29"/>
      <c r="BW20" s="30">
        <f t="shared" ref="BW20:CE20" si="39">BW14*BW17</f>
        <v>147</v>
      </c>
      <c r="BX20" s="30">
        <f t="shared" si="39"/>
        <v>147</v>
      </c>
      <c r="BY20" s="30">
        <f t="shared" si="39"/>
        <v>147</v>
      </c>
      <c r="BZ20" s="30">
        <f t="shared" si="39"/>
        <v>441</v>
      </c>
      <c r="CA20" s="30">
        <f t="shared" si="39"/>
        <v>441</v>
      </c>
      <c r="CB20" s="30">
        <f t="shared" si="39"/>
        <v>441</v>
      </c>
      <c r="CC20" s="30">
        <f t="shared" si="39"/>
        <v>882</v>
      </c>
      <c r="CD20" s="30">
        <f t="shared" si="39"/>
        <v>882</v>
      </c>
      <c r="CE20" s="30">
        <f t="shared" si="39"/>
        <v>882</v>
      </c>
      <c r="CG20" s="30">
        <f t="shared" ref="CG20:CO20" si="40">CG14*CG17</f>
        <v>387</v>
      </c>
      <c r="CH20" s="30">
        <f t="shared" si="40"/>
        <v>387</v>
      </c>
      <c r="CI20" s="30">
        <f t="shared" si="40"/>
        <v>387</v>
      </c>
      <c r="CJ20" s="30">
        <f t="shared" si="40"/>
        <v>1161</v>
      </c>
      <c r="CK20" s="30">
        <f t="shared" si="40"/>
        <v>1161</v>
      </c>
      <c r="CL20" s="30">
        <f t="shared" si="40"/>
        <v>1161</v>
      </c>
      <c r="CM20" s="30">
        <f t="shared" si="40"/>
        <v>2322</v>
      </c>
      <c r="CN20" s="30">
        <f t="shared" si="40"/>
        <v>2322</v>
      </c>
      <c r="CO20" s="30">
        <f t="shared" si="40"/>
        <v>2322</v>
      </c>
    </row>
    <row r="21" spans="1:94" ht="15">
      <c r="A21" s="24"/>
      <c r="B21" s="24"/>
      <c r="C21" s="24"/>
      <c r="D21" s="24"/>
      <c r="E21" s="24"/>
      <c r="F21" s="24"/>
      <c r="G21" s="24"/>
      <c r="H21" s="24"/>
      <c r="I21" s="24"/>
      <c r="J21" s="24"/>
      <c r="L21" s="29" t="s">
        <v>41</v>
      </c>
      <c r="M21" s="30">
        <f t="shared" ref="M21:U21" si="41">M18*M16</f>
        <v>75.2</v>
      </c>
      <c r="N21" s="30">
        <f t="shared" si="41"/>
        <v>112.8</v>
      </c>
      <c r="O21" s="30">
        <f t="shared" si="41"/>
        <v>150.4</v>
      </c>
      <c r="P21" s="30">
        <f t="shared" si="41"/>
        <v>225.60000000000002</v>
      </c>
      <c r="Q21" s="30">
        <f t="shared" si="41"/>
        <v>338.4</v>
      </c>
      <c r="R21" s="30">
        <f t="shared" si="41"/>
        <v>451.20000000000005</v>
      </c>
      <c r="S21" s="30">
        <f t="shared" si="41"/>
        <v>451.20000000000005</v>
      </c>
      <c r="T21" s="30">
        <f t="shared" si="41"/>
        <v>676.8</v>
      </c>
      <c r="U21" s="30">
        <f t="shared" si="41"/>
        <v>902.40000000000009</v>
      </c>
      <c r="W21" s="30">
        <f t="shared" ref="W21:AE21" si="42">W18*W16</f>
        <v>159.20000000000002</v>
      </c>
      <c r="X21" s="30">
        <f t="shared" si="42"/>
        <v>238.79999999999998</v>
      </c>
      <c r="Y21" s="30">
        <f t="shared" si="42"/>
        <v>318.40000000000003</v>
      </c>
      <c r="Z21" s="30">
        <f t="shared" si="42"/>
        <v>477.6</v>
      </c>
      <c r="AA21" s="30">
        <f t="shared" si="42"/>
        <v>716.4</v>
      </c>
      <c r="AB21" s="30">
        <f t="shared" si="42"/>
        <v>955.2</v>
      </c>
      <c r="AC21" s="30">
        <f t="shared" si="42"/>
        <v>955.2</v>
      </c>
      <c r="AD21" s="30">
        <f t="shared" si="42"/>
        <v>1432.8</v>
      </c>
      <c r="AE21" s="30">
        <f t="shared" si="42"/>
        <v>1910.4</v>
      </c>
      <c r="AG21" s="30">
        <f t="shared" ref="AG21:AO21" si="43">AG18*AG16</f>
        <v>2640</v>
      </c>
      <c r="AH21" s="30">
        <f t="shared" si="43"/>
        <v>2805</v>
      </c>
      <c r="AI21" s="30">
        <f t="shared" si="43"/>
        <v>2970</v>
      </c>
      <c r="AJ21" s="30">
        <f t="shared" si="43"/>
        <v>5280</v>
      </c>
      <c r="AK21" s="30">
        <f t="shared" si="43"/>
        <v>5610</v>
      </c>
      <c r="AL21" s="30">
        <f t="shared" si="43"/>
        <v>5940</v>
      </c>
      <c r="AM21" s="30">
        <f t="shared" si="43"/>
        <v>7920</v>
      </c>
      <c r="AN21" s="30">
        <f t="shared" si="43"/>
        <v>8415</v>
      </c>
      <c r="AO21" s="30">
        <f t="shared" si="43"/>
        <v>8910</v>
      </c>
      <c r="AQ21" s="30">
        <f t="shared" ref="AQ21:AY21" si="44">AQ18*AQ16</f>
        <v>1276</v>
      </c>
      <c r="AR21" s="30">
        <f t="shared" si="44"/>
        <v>1355.75</v>
      </c>
      <c r="AS21" s="30">
        <f t="shared" si="44"/>
        <v>1435.5</v>
      </c>
      <c r="AT21" s="30">
        <f t="shared" si="44"/>
        <v>3828</v>
      </c>
      <c r="AU21" s="30">
        <f t="shared" si="44"/>
        <v>4067.25</v>
      </c>
      <c r="AV21" s="30">
        <f t="shared" si="44"/>
        <v>4306.5</v>
      </c>
      <c r="AW21" s="30">
        <f t="shared" si="44"/>
        <v>6380</v>
      </c>
      <c r="AX21" s="30">
        <f t="shared" si="44"/>
        <v>6778.75</v>
      </c>
      <c r="AY21" s="30">
        <f t="shared" si="44"/>
        <v>7177.5</v>
      </c>
      <c r="BA21" s="30">
        <f t="shared" ref="BA21:BI21" si="45">BA18*BA16</f>
        <v>1232</v>
      </c>
      <c r="BB21" s="30">
        <f t="shared" si="45"/>
        <v>1309</v>
      </c>
      <c r="BC21" s="30">
        <f t="shared" si="45"/>
        <v>1386</v>
      </c>
      <c r="BD21" s="30">
        <f t="shared" si="45"/>
        <v>1848</v>
      </c>
      <c r="BE21" s="30">
        <f t="shared" si="45"/>
        <v>1963.5</v>
      </c>
      <c r="BF21" s="30">
        <f t="shared" si="45"/>
        <v>2079</v>
      </c>
      <c r="BG21" s="30">
        <f t="shared" si="45"/>
        <v>2464</v>
      </c>
      <c r="BH21" s="30">
        <f t="shared" si="45"/>
        <v>2618</v>
      </c>
      <c r="BI21" s="30">
        <f t="shared" si="45"/>
        <v>2772</v>
      </c>
      <c r="BK21" s="19">
        <f t="shared" ref="BK21:BS21" si="46">BK18*BK16</f>
        <v>52.400000000000006</v>
      </c>
      <c r="BL21" s="19">
        <f t="shared" si="46"/>
        <v>78.599999999999994</v>
      </c>
      <c r="BM21" s="19">
        <f t="shared" si="46"/>
        <v>104.80000000000001</v>
      </c>
      <c r="BN21" s="19">
        <f t="shared" si="46"/>
        <v>157.20000000000002</v>
      </c>
      <c r="BO21" s="19">
        <f t="shared" si="46"/>
        <v>235.79999999999998</v>
      </c>
      <c r="BP21" s="19">
        <f t="shared" si="46"/>
        <v>314.40000000000003</v>
      </c>
      <c r="BQ21" s="19">
        <f t="shared" si="46"/>
        <v>314.40000000000003</v>
      </c>
      <c r="BR21" s="19">
        <f t="shared" si="46"/>
        <v>471.59999999999997</v>
      </c>
      <c r="BS21" s="19">
        <f t="shared" si="46"/>
        <v>628.80000000000007</v>
      </c>
      <c r="BU21" s="29" t="s">
        <v>41</v>
      </c>
      <c r="BW21" s="30">
        <f t="shared" ref="BW21:CE21" si="47">BW14*(1-BW17)</f>
        <v>14553</v>
      </c>
      <c r="BX21" s="30">
        <f t="shared" si="47"/>
        <v>14553</v>
      </c>
      <c r="BY21" s="30">
        <f t="shared" si="47"/>
        <v>14553</v>
      </c>
      <c r="BZ21" s="30">
        <f t="shared" si="47"/>
        <v>14259</v>
      </c>
      <c r="CA21" s="30">
        <f t="shared" si="47"/>
        <v>14259</v>
      </c>
      <c r="CB21" s="30">
        <f t="shared" si="47"/>
        <v>14259</v>
      </c>
      <c r="CC21" s="30">
        <f t="shared" si="47"/>
        <v>13818</v>
      </c>
      <c r="CD21" s="30">
        <f t="shared" si="47"/>
        <v>13818</v>
      </c>
      <c r="CE21" s="30">
        <f t="shared" si="47"/>
        <v>13818</v>
      </c>
      <c r="CG21" s="30">
        <f t="shared" ref="CG21:CO21" si="48">CG14*(1-CG17)</f>
        <v>38313</v>
      </c>
      <c r="CH21" s="30">
        <f t="shared" si="48"/>
        <v>38313</v>
      </c>
      <c r="CI21" s="30">
        <f t="shared" si="48"/>
        <v>38313</v>
      </c>
      <c r="CJ21" s="30">
        <f t="shared" si="48"/>
        <v>37539</v>
      </c>
      <c r="CK21" s="30">
        <f t="shared" si="48"/>
        <v>37539</v>
      </c>
      <c r="CL21" s="30">
        <f t="shared" si="48"/>
        <v>37539</v>
      </c>
      <c r="CM21" s="30">
        <f t="shared" si="48"/>
        <v>36378</v>
      </c>
      <c r="CN21" s="30">
        <f t="shared" si="48"/>
        <v>36378</v>
      </c>
      <c r="CO21" s="30">
        <f t="shared" si="48"/>
        <v>36378</v>
      </c>
    </row>
    <row r="22" spans="1:94">
      <c r="L22" s="29" t="s">
        <v>42</v>
      </c>
      <c r="M22" s="30">
        <f t="shared" ref="M22:U22" si="49">M19*M11</f>
        <v>8282.34</v>
      </c>
      <c r="N22" s="30">
        <f t="shared" si="49"/>
        <v>8282.34</v>
      </c>
      <c r="O22" s="30">
        <f t="shared" si="49"/>
        <v>8282.34</v>
      </c>
      <c r="P22" s="30">
        <f t="shared" si="49"/>
        <v>8115.02</v>
      </c>
      <c r="Q22" s="30">
        <f t="shared" si="49"/>
        <v>8115.02</v>
      </c>
      <c r="R22" s="30">
        <f t="shared" si="49"/>
        <v>8115.02</v>
      </c>
      <c r="S22" s="30">
        <f t="shared" si="49"/>
        <v>7864.04</v>
      </c>
      <c r="T22" s="30">
        <f t="shared" si="49"/>
        <v>7864.04</v>
      </c>
      <c r="U22" s="30">
        <f t="shared" si="49"/>
        <v>7864.04</v>
      </c>
      <c r="W22" s="30">
        <f t="shared" ref="W22:AE22" si="50">W19*W11</f>
        <v>23128.973999999998</v>
      </c>
      <c r="X22" s="30">
        <f t="shared" si="50"/>
        <v>23128.973999999998</v>
      </c>
      <c r="Y22" s="30">
        <f t="shared" si="50"/>
        <v>23128.973999999998</v>
      </c>
      <c r="Z22" s="30">
        <f t="shared" si="50"/>
        <v>22661.721999999998</v>
      </c>
      <c r="AA22" s="30">
        <f t="shared" si="50"/>
        <v>22661.721999999998</v>
      </c>
      <c r="AB22" s="30">
        <f t="shared" si="50"/>
        <v>22661.721999999998</v>
      </c>
      <c r="AC22" s="30">
        <f t="shared" si="50"/>
        <v>21960.843999999997</v>
      </c>
      <c r="AD22" s="30">
        <f t="shared" si="50"/>
        <v>21960.843999999997</v>
      </c>
      <c r="AE22" s="30">
        <f t="shared" si="50"/>
        <v>21960.843999999997</v>
      </c>
      <c r="AG22" s="30">
        <f t="shared" ref="AG22:AO22" si="51">AG19*AG11</f>
        <v>23225.4</v>
      </c>
      <c r="AH22" s="30">
        <f t="shared" si="51"/>
        <v>23225.4</v>
      </c>
      <c r="AI22" s="30">
        <f t="shared" si="51"/>
        <v>23225.4</v>
      </c>
      <c r="AJ22" s="30">
        <f t="shared" si="51"/>
        <v>20644.8</v>
      </c>
      <c r="AK22" s="30">
        <f t="shared" si="51"/>
        <v>20644.8</v>
      </c>
      <c r="AL22" s="30">
        <f t="shared" si="51"/>
        <v>20644.8</v>
      </c>
      <c r="AM22" s="30">
        <f t="shared" si="51"/>
        <v>18064.2</v>
      </c>
      <c r="AN22" s="30">
        <f t="shared" si="51"/>
        <v>18064.2</v>
      </c>
      <c r="AO22" s="30">
        <f t="shared" si="51"/>
        <v>18064.2</v>
      </c>
      <c r="AQ22" s="30">
        <f t="shared" ref="AQ22:AY22" si="52">AQ19*AQ11</f>
        <v>24031.865000000002</v>
      </c>
      <c r="AR22" s="30">
        <f t="shared" si="52"/>
        <v>24031.865000000002</v>
      </c>
      <c r="AS22" s="30">
        <f t="shared" si="52"/>
        <v>24031.865000000002</v>
      </c>
      <c r="AT22" s="30">
        <f t="shared" si="52"/>
        <v>21502.195</v>
      </c>
      <c r="AU22" s="30">
        <f t="shared" si="52"/>
        <v>21502.195</v>
      </c>
      <c r="AV22" s="30">
        <f t="shared" si="52"/>
        <v>21502.195</v>
      </c>
      <c r="AW22" s="30">
        <f t="shared" si="52"/>
        <v>18972.525000000001</v>
      </c>
      <c r="AX22" s="30">
        <f t="shared" si="52"/>
        <v>18972.525000000001</v>
      </c>
      <c r="AY22" s="30">
        <f t="shared" si="52"/>
        <v>18972.525000000001</v>
      </c>
      <c r="BA22" s="30">
        <f t="shared" ref="BA22:BI22" si="53">BA19*BA11</f>
        <v>4281.2</v>
      </c>
      <c r="BB22" s="30">
        <f t="shared" si="53"/>
        <v>4281.2</v>
      </c>
      <c r="BC22" s="30">
        <f t="shared" si="53"/>
        <v>4281.2</v>
      </c>
      <c r="BD22" s="30">
        <f t="shared" si="53"/>
        <v>3746.0499999999997</v>
      </c>
      <c r="BE22" s="30">
        <f t="shared" si="53"/>
        <v>3746.0499999999997</v>
      </c>
      <c r="BF22" s="30">
        <f t="shared" si="53"/>
        <v>3746.0499999999997</v>
      </c>
      <c r="BG22" s="30">
        <f t="shared" si="53"/>
        <v>3210.8999999999996</v>
      </c>
      <c r="BH22" s="30">
        <f t="shared" si="53"/>
        <v>3210.8999999999996</v>
      </c>
      <c r="BI22" s="30">
        <f t="shared" si="53"/>
        <v>3210.8999999999996</v>
      </c>
      <c r="BK22" s="19">
        <f t="shared" ref="BK22:BS22" si="54">BK19*BK11</f>
        <v>6251.058</v>
      </c>
      <c r="BL22" s="19">
        <f t="shared" si="54"/>
        <v>6251.058</v>
      </c>
      <c r="BM22" s="19">
        <f t="shared" si="54"/>
        <v>6251.058</v>
      </c>
      <c r="BN22" s="19">
        <f t="shared" si="54"/>
        <v>6124.7739999999994</v>
      </c>
      <c r="BO22" s="19">
        <f t="shared" si="54"/>
        <v>6124.7739999999994</v>
      </c>
      <c r="BP22" s="19">
        <f t="shared" si="54"/>
        <v>6124.7739999999994</v>
      </c>
      <c r="BQ22" s="19">
        <f t="shared" si="54"/>
        <v>5935.348</v>
      </c>
      <c r="BR22" s="19">
        <f t="shared" si="54"/>
        <v>5935.348</v>
      </c>
      <c r="BS22" s="19">
        <f t="shared" si="54"/>
        <v>5935.348</v>
      </c>
      <c r="BU22" s="29" t="s">
        <v>42</v>
      </c>
      <c r="BW22" s="29"/>
      <c r="BX22" s="29"/>
      <c r="BY22" s="29"/>
      <c r="BZ22" s="29"/>
      <c r="CA22" s="29"/>
      <c r="CB22" s="29"/>
      <c r="CC22" s="29"/>
      <c r="CD22" s="29"/>
      <c r="CE22" s="29"/>
      <c r="CG22" s="29"/>
      <c r="CH22" s="29"/>
      <c r="CI22" s="29"/>
      <c r="CJ22" s="29"/>
      <c r="CK22" s="29"/>
      <c r="CL22" s="29"/>
      <c r="CM22" s="29"/>
      <c r="CN22" s="29"/>
      <c r="CO22" s="29"/>
    </row>
    <row r="23" spans="1:94">
      <c r="L23" s="29" t="s">
        <v>43</v>
      </c>
      <c r="M23" s="30">
        <f t="shared" ref="M23:U23" si="55">M22+M21</f>
        <v>8357.5400000000009</v>
      </c>
      <c r="N23" s="30">
        <f t="shared" si="55"/>
        <v>8395.14</v>
      </c>
      <c r="O23" s="30">
        <f t="shared" si="55"/>
        <v>8432.74</v>
      </c>
      <c r="P23" s="30">
        <f t="shared" si="55"/>
        <v>8340.6200000000008</v>
      </c>
      <c r="Q23" s="30">
        <f t="shared" si="55"/>
        <v>8453.42</v>
      </c>
      <c r="R23" s="30">
        <f t="shared" si="55"/>
        <v>8566.2200000000012</v>
      </c>
      <c r="S23" s="30">
        <f t="shared" si="55"/>
        <v>8315.24</v>
      </c>
      <c r="T23" s="30">
        <f t="shared" si="55"/>
        <v>8540.84</v>
      </c>
      <c r="U23" s="30">
        <f t="shared" si="55"/>
        <v>8766.44</v>
      </c>
      <c r="W23" s="30">
        <f t="shared" ref="W23:AE23" si="56">W22+W21</f>
        <v>23288.173999999999</v>
      </c>
      <c r="X23" s="30">
        <f t="shared" si="56"/>
        <v>23367.773999999998</v>
      </c>
      <c r="Y23" s="30">
        <f t="shared" si="56"/>
        <v>23447.374</v>
      </c>
      <c r="Z23" s="30">
        <f t="shared" si="56"/>
        <v>23139.321999999996</v>
      </c>
      <c r="AA23" s="30">
        <f t="shared" si="56"/>
        <v>23378.121999999999</v>
      </c>
      <c r="AB23" s="30">
        <f t="shared" si="56"/>
        <v>23616.921999999999</v>
      </c>
      <c r="AC23" s="30">
        <f t="shared" si="56"/>
        <v>22916.043999999998</v>
      </c>
      <c r="AD23" s="30">
        <f t="shared" si="56"/>
        <v>23393.643999999997</v>
      </c>
      <c r="AE23" s="30">
        <f t="shared" si="56"/>
        <v>23871.243999999999</v>
      </c>
      <c r="AG23" s="30">
        <f t="shared" ref="AG23:AO23" si="57">AG22+AG21</f>
        <v>25865.4</v>
      </c>
      <c r="AH23" s="30">
        <f t="shared" si="57"/>
        <v>26030.400000000001</v>
      </c>
      <c r="AI23" s="30">
        <f t="shared" si="57"/>
        <v>26195.4</v>
      </c>
      <c r="AJ23" s="30">
        <f t="shared" si="57"/>
        <v>25924.799999999999</v>
      </c>
      <c r="AK23" s="30">
        <f t="shared" si="57"/>
        <v>26254.799999999999</v>
      </c>
      <c r="AL23" s="30">
        <f t="shared" si="57"/>
        <v>26584.799999999999</v>
      </c>
      <c r="AM23" s="30">
        <f t="shared" si="57"/>
        <v>25984.2</v>
      </c>
      <c r="AN23" s="30">
        <f t="shared" si="57"/>
        <v>26479.200000000001</v>
      </c>
      <c r="AO23" s="30">
        <f t="shared" si="57"/>
        <v>26974.2</v>
      </c>
      <c r="AQ23" s="30">
        <f t="shared" ref="AQ23:AY23" si="58">AQ22+AQ21</f>
        <v>25307.865000000002</v>
      </c>
      <c r="AR23" s="30">
        <f t="shared" si="58"/>
        <v>25387.615000000002</v>
      </c>
      <c r="AS23" s="30">
        <f t="shared" si="58"/>
        <v>25467.365000000002</v>
      </c>
      <c r="AT23" s="30">
        <f t="shared" si="58"/>
        <v>25330.195</v>
      </c>
      <c r="AU23" s="30">
        <f t="shared" si="58"/>
        <v>25569.445</v>
      </c>
      <c r="AV23" s="30">
        <f t="shared" si="58"/>
        <v>25808.695</v>
      </c>
      <c r="AW23" s="30">
        <f t="shared" si="58"/>
        <v>25352.525000000001</v>
      </c>
      <c r="AX23" s="30">
        <f t="shared" si="58"/>
        <v>25751.275000000001</v>
      </c>
      <c r="AY23" s="30">
        <f t="shared" si="58"/>
        <v>26150.025000000001</v>
      </c>
      <c r="BA23" s="30">
        <f t="shared" ref="BA23:BI23" si="59">BA22+BA21</f>
        <v>5513.2</v>
      </c>
      <c r="BB23" s="30">
        <f t="shared" si="59"/>
        <v>5590.2</v>
      </c>
      <c r="BC23" s="30">
        <f t="shared" si="59"/>
        <v>5667.2</v>
      </c>
      <c r="BD23" s="30">
        <f t="shared" si="59"/>
        <v>5594.0499999999993</v>
      </c>
      <c r="BE23" s="30">
        <f t="shared" si="59"/>
        <v>5709.5499999999993</v>
      </c>
      <c r="BF23" s="30">
        <f t="shared" si="59"/>
        <v>5825.0499999999993</v>
      </c>
      <c r="BG23" s="30">
        <f t="shared" si="59"/>
        <v>5674.9</v>
      </c>
      <c r="BH23" s="30">
        <f t="shared" si="59"/>
        <v>5828.9</v>
      </c>
      <c r="BI23" s="30">
        <f t="shared" si="59"/>
        <v>5982.9</v>
      </c>
      <c r="BK23" s="19">
        <f t="shared" ref="BK23:BS23" si="60">BK22+BK21</f>
        <v>6303.4579999999996</v>
      </c>
      <c r="BL23" s="19">
        <f t="shared" si="60"/>
        <v>6329.6580000000004</v>
      </c>
      <c r="BM23" s="19">
        <f t="shared" si="60"/>
        <v>6355.8580000000002</v>
      </c>
      <c r="BN23" s="19">
        <f t="shared" si="60"/>
        <v>6281.9739999999993</v>
      </c>
      <c r="BO23" s="19">
        <f t="shared" si="60"/>
        <v>6360.5739999999996</v>
      </c>
      <c r="BP23" s="19">
        <f t="shared" si="60"/>
        <v>6439.1739999999991</v>
      </c>
      <c r="BQ23" s="19">
        <f t="shared" si="60"/>
        <v>6249.7479999999996</v>
      </c>
      <c r="BR23" s="19">
        <f t="shared" si="60"/>
        <v>6406.9480000000003</v>
      </c>
      <c r="BS23" s="19">
        <f t="shared" si="60"/>
        <v>6564.1480000000001</v>
      </c>
      <c r="BU23" s="29" t="s">
        <v>43</v>
      </c>
      <c r="BW23" s="30">
        <f t="shared" ref="BW23:CE23" si="61">BW20*BW18</f>
        <v>117.60000000000001</v>
      </c>
      <c r="BX23" s="30">
        <f t="shared" si="61"/>
        <v>124.95</v>
      </c>
      <c r="BY23" s="30">
        <f t="shared" si="61"/>
        <v>132.30000000000001</v>
      </c>
      <c r="BZ23" s="30">
        <f t="shared" si="61"/>
        <v>352.8</v>
      </c>
      <c r="CA23" s="30">
        <f t="shared" si="61"/>
        <v>374.84999999999997</v>
      </c>
      <c r="CB23" s="30">
        <f t="shared" si="61"/>
        <v>396.90000000000003</v>
      </c>
      <c r="CC23" s="30">
        <f t="shared" si="61"/>
        <v>705.6</v>
      </c>
      <c r="CD23" s="30">
        <f t="shared" si="61"/>
        <v>749.69999999999993</v>
      </c>
      <c r="CE23" s="30">
        <f t="shared" si="61"/>
        <v>793.80000000000007</v>
      </c>
      <c r="CG23" s="30">
        <f t="shared" ref="CG23:CO23" si="62">CG20*CG18</f>
        <v>309.60000000000002</v>
      </c>
      <c r="CH23" s="30">
        <f t="shared" si="62"/>
        <v>328.95</v>
      </c>
      <c r="CI23" s="30">
        <f t="shared" si="62"/>
        <v>348.3</v>
      </c>
      <c r="CJ23" s="30">
        <f t="shared" si="62"/>
        <v>928.80000000000007</v>
      </c>
      <c r="CK23" s="30">
        <f t="shared" si="62"/>
        <v>986.85</v>
      </c>
      <c r="CL23" s="30">
        <f t="shared" si="62"/>
        <v>1044.9000000000001</v>
      </c>
      <c r="CM23" s="30">
        <f t="shared" si="62"/>
        <v>1857.6000000000001</v>
      </c>
      <c r="CN23" s="30">
        <f t="shared" si="62"/>
        <v>1973.7</v>
      </c>
      <c r="CO23" s="30">
        <f t="shared" si="62"/>
        <v>2089.8000000000002</v>
      </c>
    </row>
    <row r="24" spans="1:94">
      <c r="L24" s="29" t="s">
        <v>44</v>
      </c>
      <c r="M24" s="31">
        <f t="shared" ref="M24:U24" si="63">M23-M13</f>
        <v>-8.4599999999991269</v>
      </c>
      <c r="N24" s="31">
        <f t="shared" si="63"/>
        <v>29.139999999999418</v>
      </c>
      <c r="O24" s="31">
        <f t="shared" si="63"/>
        <v>66.739999999999782</v>
      </c>
      <c r="P24" s="31">
        <f t="shared" si="63"/>
        <v>-25.3799999999992</v>
      </c>
      <c r="Q24" s="31">
        <f t="shared" si="63"/>
        <v>87.420000000000073</v>
      </c>
      <c r="R24" s="31">
        <f t="shared" si="63"/>
        <v>200.22000000000116</v>
      </c>
      <c r="S24" s="31">
        <f t="shared" si="63"/>
        <v>-50.760000000000218</v>
      </c>
      <c r="T24" s="31">
        <f t="shared" si="63"/>
        <v>174.84000000000015</v>
      </c>
      <c r="U24" s="31">
        <f t="shared" si="63"/>
        <v>400.44000000000051</v>
      </c>
      <c r="W24" s="31">
        <f t="shared" ref="W24:AE24" si="64">W23-W13</f>
        <v>-74.425999999999476</v>
      </c>
      <c r="X24" s="31">
        <f t="shared" si="64"/>
        <v>5.1739999999990687</v>
      </c>
      <c r="Y24" s="31">
        <f t="shared" si="64"/>
        <v>84.774000000001251</v>
      </c>
      <c r="Z24" s="31">
        <f t="shared" si="64"/>
        <v>-223.27800000000207</v>
      </c>
      <c r="AA24" s="31">
        <f t="shared" si="64"/>
        <v>15.522000000000844</v>
      </c>
      <c r="AB24" s="31">
        <f t="shared" si="64"/>
        <v>254.32200000000012</v>
      </c>
      <c r="AC24" s="31">
        <f t="shared" si="64"/>
        <v>-446.55600000000049</v>
      </c>
      <c r="AD24" s="31">
        <f t="shared" si="64"/>
        <v>31.04399999999805</v>
      </c>
      <c r="AE24" s="31">
        <f t="shared" si="64"/>
        <v>508.64400000000023</v>
      </c>
      <c r="AG24" s="31">
        <f t="shared" ref="AG24:AO24" si="65">AG23-AG13</f>
        <v>59.400000000001455</v>
      </c>
      <c r="AH24" s="31">
        <f t="shared" si="65"/>
        <v>224.40000000000146</v>
      </c>
      <c r="AI24" s="31">
        <f t="shared" si="65"/>
        <v>389.40000000000146</v>
      </c>
      <c r="AJ24" s="31">
        <f t="shared" si="65"/>
        <v>118.79999999999927</v>
      </c>
      <c r="AK24" s="31">
        <f t="shared" si="65"/>
        <v>448.79999999999927</v>
      </c>
      <c r="AL24" s="31">
        <f t="shared" si="65"/>
        <v>778.79999999999927</v>
      </c>
      <c r="AM24" s="31">
        <f t="shared" si="65"/>
        <v>178.20000000000073</v>
      </c>
      <c r="AN24" s="31">
        <f t="shared" si="65"/>
        <v>673.20000000000073</v>
      </c>
      <c r="AO24" s="31">
        <f t="shared" si="65"/>
        <v>1168.2000000000007</v>
      </c>
      <c r="AQ24" s="31">
        <f t="shared" ref="AQ24:AY24" si="66">AQ23-AQ13</f>
        <v>11.165000000000873</v>
      </c>
      <c r="AR24" s="31">
        <f t="shared" si="66"/>
        <v>90.915000000000873</v>
      </c>
      <c r="AS24" s="31">
        <f t="shared" si="66"/>
        <v>170.66500000000087</v>
      </c>
      <c r="AT24" s="31">
        <f t="shared" si="66"/>
        <v>33.494999999998981</v>
      </c>
      <c r="AU24" s="31">
        <f t="shared" si="66"/>
        <v>272.74499999999898</v>
      </c>
      <c r="AV24" s="31">
        <f t="shared" si="66"/>
        <v>511.99499999999898</v>
      </c>
      <c r="AW24" s="31">
        <f t="shared" si="66"/>
        <v>55.825000000000728</v>
      </c>
      <c r="AX24" s="31">
        <f t="shared" si="66"/>
        <v>454.57500000000073</v>
      </c>
      <c r="AY24" s="31">
        <f t="shared" si="66"/>
        <v>853.32500000000073</v>
      </c>
      <c r="BA24" s="31">
        <f t="shared" ref="BA24:BI24" si="67">BA23-BA13</f>
        <v>161.69999999999982</v>
      </c>
      <c r="BB24" s="31">
        <f t="shared" si="67"/>
        <v>238.69999999999982</v>
      </c>
      <c r="BC24" s="31">
        <f t="shared" si="67"/>
        <v>315.69999999999982</v>
      </c>
      <c r="BD24" s="31">
        <f t="shared" si="67"/>
        <v>242.54999999999927</v>
      </c>
      <c r="BE24" s="31">
        <f t="shared" si="67"/>
        <v>358.04999999999927</v>
      </c>
      <c r="BF24" s="31">
        <f t="shared" si="67"/>
        <v>473.54999999999927</v>
      </c>
      <c r="BG24" s="31">
        <f t="shared" si="67"/>
        <v>323.39999999999964</v>
      </c>
      <c r="BH24" s="31">
        <f t="shared" si="67"/>
        <v>477.39999999999964</v>
      </c>
      <c r="BI24" s="31">
        <f t="shared" si="67"/>
        <v>631.39999999999964</v>
      </c>
      <c r="BK24" s="32">
        <f t="shared" ref="BK24:BS24" si="68">BK23-BK13</f>
        <v>-10.742000000000189</v>
      </c>
      <c r="BL24" s="32">
        <f t="shared" si="68"/>
        <v>15.458000000000538</v>
      </c>
      <c r="BM24" s="32">
        <f t="shared" si="68"/>
        <v>41.658000000000357</v>
      </c>
      <c r="BN24" s="32">
        <f t="shared" si="68"/>
        <v>-32.226000000000568</v>
      </c>
      <c r="BO24" s="32">
        <f t="shared" si="68"/>
        <v>46.373999999999796</v>
      </c>
      <c r="BP24" s="32">
        <f t="shared" si="68"/>
        <v>124.97399999999925</v>
      </c>
      <c r="BQ24" s="32">
        <f t="shared" si="68"/>
        <v>-64.452000000000226</v>
      </c>
      <c r="BR24" s="32">
        <f t="shared" si="68"/>
        <v>92.748000000000502</v>
      </c>
      <c r="BS24" s="32">
        <f t="shared" si="68"/>
        <v>249.94800000000032</v>
      </c>
      <c r="BU24" s="29" t="s">
        <v>44</v>
      </c>
      <c r="BW24" s="30">
        <f t="shared" ref="BW24:CE24" si="69">BW21*BW13</f>
        <v>5646.5640000000003</v>
      </c>
      <c r="BX24" s="30">
        <f t="shared" si="69"/>
        <v>5646.5640000000003</v>
      </c>
      <c r="BY24" s="30">
        <f t="shared" si="69"/>
        <v>5646.5640000000003</v>
      </c>
      <c r="BZ24" s="30">
        <f t="shared" si="69"/>
        <v>5532.4920000000002</v>
      </c>
      <c r="CA24" s="30">
        <f t="shared" si="69"/>
        <v>5532.4920000000002</v>
      </c>
      <c r="CB24" s="30">
        <f t="shared" si="69"/>
        <v>5532.4920000000002</v>
      </c>
      <c r="CC24" s="30">
        <f t="shared" si="69"/>
        <v>5361.384</v>
      </c>
      <c r="CD24" s="30">
        <f t="shared" si="69"/>
        <v>5361.384</v>
      </c>
      <c r="CE24" s="30">
        <f t="shared" si="69"/>
        <v>5361.384</v>
      </c>
      <c r="CG24" s="30">
        <f t="shared" ref="CG24:CO24" si="70">CG21*CG13</f>
        <v>15784.955999999998</v>
      </c>
      <c r="CH24" s="30">
        <f t="shared" si="70"/>
        <v>15784.955999999998</v>
      </c>
      <c r="CI24" s="30">
        <f t="shared" si="70"/>
        <v>15784.955999999998</v>
      </c>
      <c r="CJ24" s="30">
        <f t="shared" si="70"/>
        <v>15466.067999999999</v>
      </c>
      <c r="CK24" s="30">
        <f t="shared" si="70"/>
        <v>15466.067999999999</v>
      </c>
      <c r="CL24" s="30">
        <f t="shared" si="70"/>
        <v>15466.067999999999</v>
      </c>
      <c r="CM24" s="30">
        <f t="shared" si="70"/>
        <v>14987.735999999999</v>
      </c>
      <c r="CN24" s="30">
        <f t="shared" si="70"/>
        <v>14987.735999999999</v>
      </c>
      <c r="CO24" s="30">
        <f t="shared" si="70"/>
        <v>14987.735999999999</v>
      </c>
    </row>
    <row r="25" spans="1:94">
      <c r="L25" s="29" t="s">
        <v>45</v>
      </c>
      <c r="M25" s="30">
        <f t="shared" ref="M25:U25" si="71">M24+M8</f>
        <v>50591.54</v>
      </c>
      <c r="N25" s="30">
        <f t="shared" si="71"/>
        <v>50629.14</v>
      </c>
      <c r="O25" s="30">
        <f t="shared" si="71"/>
        <v>50666.74</v>
      </c>
      <c r="P25" s="30">
        <f t="shared" si="71"/>
        <v>50574.62</v>
      </c>
      <c r="Q25" s="30">
        <f t="shared" si="71"/>
        <v>50687.42</v>
      </c>
      <c r="R25" s="30">
        <f t="shared" si="71"/>
        <v>50800.22</v>
      </c>
      <c r="S25" s="30">
        <f t="shared" si="71"/>
        <v>50549.24</v>
      </c>
      <c r="T25" s="30">
        <f t="shared" si="71"/>
        <v>50774.84</v>
      </c>
      <c r="U25" s="30">
        <f t="shared" si="71"/>
        <v>51000.44</v>
      </c>
      <c r="W25" s="30">
        <f t="shared" ref="W25:AE25" si="72">W24+W8</f>
        <v>50525.574000000001</v>
      </c>
      <c r="X25" s="30">
        <f t="shared" si="72"/>
        <v>50605.173999999999</v>
      </c>
      <c r="Y25" s="30">
        <f t="shared" si="72"/>
        <v>50684.774000000005</v>
      </c>
      <c r="Z25" s="30">
        <f t="shared" si="72"/>
        <v>50376.721999999994</v>
      </c>
      <c r="AA25" s="30">
        <f t="shared" si="72"/>
        <v>50615.521999999997</v>
      </c>
      <c r="AB25" s="30">
        <f t="shared" si="72"/>
        <v>50854.322</v>
      </c>
      <c r="AC25" s="30">
        <f t="shared" si="72"/>
        <v>50153.444000000003</v>
      </c>
      <c r="AD25" s="30">
        <f t="shared" si="72"/>
        <v>50631.043999999994</v>
      </c>
      <c r="AE25" s="30">
        <f t="shared" si="72"/>
        <v>51108.644</v>
      </c>
      <c r="AG25" s="30">
        <f t="shared" ref="AG25:AO25" si="73">AG24+AG8</f>
        <v>50659.4</v>
      </c>
      <c r="AH25" s="30">
        <f t="shared" si="73"/>
        <v>50824.4</v>
      </c>
      <c r="AI25" s="30">
        <f t="shared" si="73"/>
        <v>50989.4</v>
      </c>
      <c r="AJ25" s="30">
        <f t="shared" si="73"/>
        <v>50718.8</v>
      </c>
      <c r="AK25" s="30">
        <f t="shared" si="73"/>
        <v>51048.800000000003</v>
      </c>
      <c r="AL25" s="30">
        <f t="shared" si="73"/>
        <v>51378.8</v>
      </c>
      <c r="AM25" s="30">
        <f t="shared" si="73"/>
        <v>50778.2</v>
      </c>
      <c r="AN25" s="30">
        <f t="shared" si="73"/>
        <v>51273.2</v>
      </c>
      <c r="AO25" s="30">
        <f t="shared" si="73"/>
        <v>51768.2</v>
      </c>
      <c r="AQ25" s="30">
        <f t="shared" ref="AQ25:AY25" si="74">AQ24+AQ8</f>
        <v>50611.165000000001</v>
      </c>
      <c r="AR25" s="30">
        <f t="shared" si="74"/>
        <v>50690.915000000001</v>
      </c>
      <c r="AS25" s="30">
        <f t="shared" si="74"/>
        <v>50770.665000000001</v>
      </c>
      <c r="AT25" s="30">
        <f t="shared" si="74"/>
        <v>50633.494999999995</v>
      </c>
      <c r="AU25" s="30">
        <f t="shared" si="74"/>
        <v>50872.744999999995</v>
      </c>
      <c r="AV25" s="30">
        <f t="shared" si="74"/>
        <v>51111.994999999995</v>
      </c>
      <c r="AW25" s="30">
        <f t="shared" si="74"/>
        <v>50655.824999999997</v>
      </c>
      <c r="AX25" s="30">
        <f t="shared" si="74"/>
        <v>51054.574999999997</v>
      </c>
      <c r="AY25" s="30">
        <f t="shared" si="74"/>
        <v>51453.324999999997</v>
      </c>
      <c r="BA25" s="30">
        <f t="shared" ref="BA25:BI25" si="75">BA24+BA8</f>
        <v>50761.7</v>
      </c>
      <c r="BB25" s="30">
        <f t="shared" si="75"/>
        <v>50838.7</v>
      </c>
      <c r="BC25" s="30">
        <f t="shared" si="75"/>
        <v>50915.7</v>
      </c>
      <c r="BD25" s="30">
        <f t="shared" si="75"/>
        <v>50842.55</v>
      </c>
      <c r="BE25" s="30">
        <f t="shared" si="75"/>
        <v>50958.05</v>
      </c>
      <c r="BF25" s="30">
        <f t="shared" si="75"/>
        <v>51073.55</v>
      </c>
      <c r="BG25" s="30">
        <f t="shared" si="75"/>
        <v>50923.4</v>
      </c>
      <c r="BH25" s="30">
        <f t="shared" si="75"/>
        <v>51077.4</v>
      </c>
      <c r="BI25" s="30">
        <f t="shared" si="75"/>
        <v>51231.4</v>
      </c>
      <c r="BK25" s="19">
        <f t="shared" ref="BK25:BS25" si="76">BK24+BK8</f>
        <v>50589.258000000002</v>
      </c>
      <c r="BL25" s="19">
        <f t="shared" si="76"/>
        <v>50615.457999999999</v>
      </c>
      <c r="BM25" s="19">
        <f t="shared" si="76"/>
        <v>50641.658000000003</v>
      </c>
      <c r="BN25" s="19">
        <f t="shared" si="76"/>
        <v>50567.773999999998</v>
      </c>
      <c r="BO25" s="19">
        <f t="shared" si="76"/>
        <v>50646.373999999996</v>
      </c>
      <c r="BP25" s="19">
        <f t="shared" si="76"/>
        <v>50724.974000000002</v>
      </c>
      <c r="BQ25" s="19">
        <f t="shared" si="76"/>
        <v>50535.548000000003</v>
      </c>
      <c r="BR25" s="19">
        <f t="shared" si="76"/>
        <v>50692.748</v>
      </c>
      <c r="BS25" s="19">
        <f t="shared" si="76"/>
        <v>50849.948000000004</v>
      </c>
      <c r="BU25" s="29" t="s">
        <v>45</v>
      </c>
      <c r="BW25" s="30">
        <f t="shared" ref="BW25:CE25" si="77">BW24+BW23</f>
        <v>5764.1640000000007</v>
      </c>
      <c r="BX25" s="30">
        <f t="shared" si="77"/>
        <v>5771.5140000000001</v>
      </c>
      <c r="BY25" s="30">
        <f t="shared" si="77"/>
        <v>5778.8640000000005</v>
      </c>
      <c r="BZ25" s="30">
        <f t="shared" si="77"/>
        <v>5885.2920000000004</v>
      </c>
      <c r="CA25" s="30">
        <f t="shared" si="77"/>
        <v>5907.3420000000006</v>
      </c>
      <c r="CB25" s="30">
        <f t="shared" si="77"/>
        <v>5929.3919999999998</v>
      </c>
      <c r="CC25" s="30">
        <f t="shared" si="77"/>
        <v>6066.9840000000004</v>
      </c>
      <c r="CD25" s="30">
        <f t="shared" si="77"/>
        <v>6111.0839999999998</v>
      </c>
      <c r="CE25" s="30">
        <f t="shared" si="77"/>
        <v>6155.1840000000002</v>
      </c>
      <c r="CG25" s="30">
        <f t="shared" ref="CG25:CO25" si="78">CG24+CG23</f>
        <v>16094.555999999999</v>
      </c>
      <c r="CH25" s="30">
        <f t="shared" si="78"/>
        <v>16113.905999999999</v>
      </c>
      <c r="CI25" s="30">
        <f t="shared" si="78"/>
        <v>16133.255999999998</v>
      </c>
      <c r="CJ25" s="30">
        <f t="shared" si="78"/>
        <v>16394.867999999999</v>
      </c>
      <c r="CK25" s="30">
        <f t="shared" si="78"/>
        <v>16452.917999999998</v>
      </c>
      <c r="CL25" s="30">
        <f t="shared" si="78"/>
        <v>16510.968000000001</v>
      </c>
      <c r="CM25" s="30">
        <f t="shared" si="78"/>
        <v>16845.335999999999</v>
      </c>
      <c r="CN25" s="30">
        <f t="shared" si="78"/>
        <v>16961.435999999998</v>
      </c>
      <c r="CO25" s="30">
        <f t="shared" si="78"/>
        <v>17077.536</v>
      </c>
    </row>
    <row r="26" spans="1:94">
      <c r="L26" s="29" t="s">
        <v>46</v>
      </c>
      <c r="M26" s="33">
        <f t="shared" ref="M26:U26" si="79">M25/M5</f>
        <v>0.50591540000000002</v>
      </c>
      <c r="N26" s="33">
        <f t="shared" si="79"/>
        <v>0.50629139999999995</v>
      </c>
      <c r="O26" s="33">
        <f t="shared" si="79"/>
        <v>0.50666739999999999</v>
      </c>
      <c r="P26" s="33">
        <f t="shared" si="79"/>
        <v>0.50574620000000003</v>
      </c>
      <c r="Q26" s="33">
        <f t="shared" si="79"/>
        <v>0.50687419999999994</v>
      </c>
      <c r="R26" s="33">
        <f t="shared" si="79"/>
        <v>0.50800219999999996</v>
      </c>
      <c r="S26" s="33">
        <f t="shared" si="79"/>
        <v>0.50549239999999995</v>
      </c>
      <c r="T26" s="33">
        <f t="shared" si="79"/>
        <v>0.50774839999999999</v>
      </c>
      <c r="U26" s="33">
        <f t="shared" si="79"/>
        <v>0.51000440000000002</v>
      </c>
      <c r="W26" s="33">
        <f t="shared" ref="W26:AE26" si="80">W25/W5</f>
        <v>0.50525573999999995</v>
      </c>
      <c r="X26" s="33">
        <f t="shared" si="80"/>
        <v>0.50605173999999997</v>
      </c>
      <c r="Y26" s="33">
        <f t="shared" si="80"/>
        <v>0.5068477400000001</v>
      </c>
      <c r="Z26" s="33">
        <f t="shared" si="80"/>
        <v>0.50376721999999996</v>
      </c>
      <c r="AA26" s="33">
        <f t="shared" si="80"/>
        <v>0.50615522000000002</v>
      </c>
      <c r="AB26" s="33">
        <f t="shared" si="80"/>
        <v>0.50854321999999996</v>
      </c>
      <c r="AC26" s="33">
        <f t="shared" si="80"/>
        <v>0.50153444000000003</v>
      </c>
      <c r="AD26" s="33">
        <f t="shared" si="80"/>
        <v>0.50631043999999992</v>
      </c>
      <c r="AE26" s="33">
        <f t="shared" si="80"/>
        <v>0.51108644000000003</v>
      </c>
      <c r="AG26" s="33">
        <f t="shared" ref="AG26:AO26" si="81">AG25/AG5</f>
        <v>0.50659399999999999</v>
      </c>
      <c r="AH26" s="33">
        <f t="shared" si="81"/>
        <v>0.50824400000000003</v>
      </c>
      <c r="AI26" s="33">
        <f t="shared" si="81"/>
        <v>0.50989400000000007</v>
      </c>
      <c r="AJ26" s="33">
        <f t="shared" si="81"/>
        <v>0.50718800000000008</v>
      </c>
      <c r="AK26" s="33">
        <f t="shared" si="81"/>
        <v>0.51048800000000005</v>
      </c>
      <c r="AL26" s="33">
        <f t="shared" si="81"/>
        <v>0.51378800000000002</v>
      </c>
      <c r="AM26" s="33">
        <f t="shared" si="81"/>
        <v>0.50778199999999996</v>
      </c>
      <c r="AN26" s="33">
        <f t="shared" si="81"/>
        <v>0.51273199999999997</v>
      </c>
      <c r="AO26" s="33">
        <f t="shared" si="81"/>
        <v>0.51768199999999998</v>
      </c>
      <c r="AQ26" s="33">
        <f t="shared" ref="AQ26:AY26" si="82">AQ25/AQ5</f>
        <v>0.50611165000000002</v>
      </c>
      <c r="AR26" s="33">
        <f t="shared" si="82"/>
        <v>0.50690915000000003</v>
      </c>
      <c r="AS26" s="33">
        <f t="shared" si="82"/>
        <v>0.50770665000000004</v>
      </c>
      <c r="AT26" s="33">
        <f t="shared" si="82"/>
        <v>0.50633494999999995</v>
      </c>
      <c r="AU26" s="33">
        <f t="shared" si="82"/>
        <v>0.50872744999999997</v>
      </c>
      <c r="AV26" s="33">
        <f t="shared" si="82"/>
        <v>0.51111994999999999</v>
      </c>
      <c r="AW26" s="33">
        <f t="shared" si="82"/>
        <v>0.50655824999999999</v>
      </c>
      <c r="AX26" s="33">
        <f t="shared" si="82"/>
        <v>0.51054575000000002</v>
      </c>
      <c r="AY26" s="33">
        <f t="shared" si="82"/>
        <v>0.51453324999999994</v>
      </c>
      <c r="BA26" s="33">
        <f t="shared" ref="BA26:BI26" si="83">BA25/BA5</f>
        <v>0.50761699999999998</v>
      </c>
      <c r="BB26" s="33">
        <f t="shared" si="83"/>
        <v>0.50838699999999992</v>
      </c>
      <c r="BC26" s="33">
        <f t="shared" si="83"/>
        <v>0.50915699999999997</v>
      </c>
      <c r="BD26" s="33">
        <f t="shared" si="83"/>
        <v>0.50842549999999997</v>
      </c>
      <c r="BE26" s="33">
        <f t="shared" si="83"/>
        <v>0.50958049999999999</v>
      </c>
      <c r="BF26" s="33">
        <f t="shared" si="83"/>
        <v>0.51073550000000001</v>
      </c>
      <c r="BG26" s="33">
        <f t="shared" si="83"/>
        <v>0.50923399999999996</v>
      </c>
      <c r="BH26" s="33">
        <f t="shared" si="83"/>
        <v>0.51077400000000006</v>
      </c>
      <c r="BI26" s="33">
        <f t="shared" si="83"/>
        <v>0.51231400000000005</v>
      </c>
      <c r="BK26" s="13">
        <f t="shared" ref="BK26:BS26" si="84">BK25/BK5</f>
        <v>0.50589258000000004</v>
      </c>
      <c r="BL26" s="13">
        <f t="shared" si="84"/>
        <v>0.50615458000000002</v>
      </c>
      <c r="BM26" s="13">
        <f t="shared" si="84"/>
        <v>0.50641658000000001</v>
      </c>
      <c r="BN26" s="13">
        <f t="shared" si="84"/>
        <v>0.50567773999999999</v>
      </c>
      <c r="BO26" s="13">
        <f t="shared" si="84"/>
        <v>0.50646373999999994</v>
      </c>
      <c r="BP26" s="13">
        <f t="shared" si="84"/>
        <v>0.50724974</v>
      </c>
      <c r="BQ26" s="13">
        <f t="shared" si="84"/>
        <v>0.50535548000000008</v>
      </c>
      <c r="BR26" s="13">
        <f t="shared" si="84"/>
        <v>0.50692747999999999</v>
      </c>
      <c r="BS26" s="13">
        <f t="shared" si="84"/>
        <v>0.50849948</v>
      </c>
      <c r="BU26" s="29" t="s">
        <v>46</v>
      </c>
      <c r="BW26" s="31">
        <f t="shared" ref="BW26:CE26" si="85">BW25-BW15</f>
        <v>60.564000000000306</v>
      </c>
      <c r="BX26" s="31">
        <f t="shared" si="85"/>
        <v>67.91399999999976</v>
      </c>
      <c r="BY26" s="31">
        <f t="shared" si="85"/>
        <v>75.264000000000124</v>
      </c>
      <c r="BZ26" s="31">
        <f t="shared" si="85"/>
        <v>181.69200000000001</v>
      </c>
      <c r="CA26" s="31">
        <f t="shared" si="85"/>
        <v>203.74200000000019</v>
      </c>
      <c r="CB26" s="31">
        <f t="shared" si="85"/>
        <v>225.79199999999946</v>
      </c>
      <c r="CC26" s="31">
        <f t="shared" si="85"/>
        <v>363.38400000000001</v>
      </c>
      <c r="CD26" s="31">
        <f t="shared" si="85"/>
        <v>407.48399999999947</v>
      </c>
      <c r="CE26" s="31">
        <f t="shared" si="85"/>
        <v>451.58399999999983</v>
      </c>
      <c r="CG26" s="31">
        <f t="shared" ref="CG26:CO26" si="86">CG25-CG15</f>
        <v>150.15599999999904</v>
      </c>
      <c r="CH26" s="31">
        <f t="shared" si="86"/>
        <v>169.5059999999994</v>
      </c>
      <c r="CI26" s="31">
        <f t="shared" si="86"/>
        <v>188.85599999999795</v>
      </c>
      <c r="CJ26" s="31">
        <f t="shared" si="86"/>
        <v>450.46799999999894</v>
      </c>
      <c r="CK26" s="31">
        <f t="shared" si="86"/>
        <v>508.51799999999821</v>
      </c>
      <c r="CL26" s="31">
        <f t="shared" si="86"/>
        <v>566.56800000000112</v>
      </c>
      <c r="CM26" s="31">
        <f t="shared" si="86"/>
        <v>900.93599999999969</v>
      </c>
      <c r="CN26" s="31">
        <f t="shared" si="86"/>
        <v>1017.0359999999982</v>
      </c>
      <c r="CO26" s="31">
        <f t="shared" si="86"/>
        <v>1133.1360000000004</v>
      </c>
    </row>
    <row r="27" spans="1:94">
      <c r="L27" s="10"/>
      <c r="M27" s="10"/>
      <c r="N27" s="10"/>
      <c r="O27" s="10"/>
      <c r="P27" s="10"/>
      <c r="Q27" s="10"/>
      <c r="R27" s="10"/>
      <c r="S27" s="10"/>
      <c r="T27" s="10"/>
      <c r="U27" s="10"/>
      <c r="W27" s="10"/>
      <c r="X27" s="10"/>
      <c r="Y27" s="10"/>
      <c r="Z27" s="10"/>
      <c r="AA27" s="10"/>
      <c r="AB27" s="10"/>
      <c r="AC27" s="10"/>
      <c r="AD27" s="10"/>
      <c r="AE27" s="10"/>
      <c r="AG27" s="10"/>
      <c r="AH27" s="10"/>
      <c r="AI27" s="10"/>
      <c r="AJ27" s="10"/>
      <c r="AK27" s="10"/>
      <c r="AL27" s="10"/>
      <c r="AM27" s="10"/>
      <c r="AN27" s="10"/>
      <c r="AO27" s="10"/>
      <c r="AQ27" s="10"/>
      <c r="AR27" s="10"/>
      <c r="AS27" s="10"/>
      <c r="AT27" s="10"/>
      <c r="AU27" s="10"/>
      <c r="AV27" s="10"/>
      <c r="AW27" s="10"/>
      <c r="AX27" s="10"/>
      <c r="AY27" s="10"/>
      <c r="BA27" s="10"/>
      <c r="BB27" s="10"/>
      <c r="BC27" s="10"/>
      <c r="BD27" s="10"/>
      <c r="BE27" s="10"/>
      <c r="BF27" s="10"/>
      <c r="BG27" s="10"/>
      <c r="BH27" s="10"/>
      <c r="BI27" s="10"/>
      <c r="BK27" s="11"/>
      <c r="BL27" s="11"/>
      <c r="BM27" s="11"/>
      <c r="BN27" s="11"/>
      <c r="BO27" s="11"/>
      <c r="BP27" s="11"/>
      <c r="BQ27" s="11"/>
      <c r="BR27" s="11"/>
      <c r="BS27" s="11"/>
      <c r="BU27" s="10"/>
      <c r="BW27" s="30">
        <f t="shared" ref="BW27:CE27" si="87">BW26+BW10</f>
        <v>50660.563999999998</v>
      </c>
      <c r="BX27" s="30">
        <f t="shared" si="87"/>
        <v>50667.913999999997</v>
      </c>
      <c r="BY27" s="30">
        <f t="shared" si="87"/>
        <v>50675.264000000003</v>
      </c>
      <c r="BZ27" s="30">
        <f t="shared" si="87"/>
        <v>50781.692000000003</v>
      </c>
      <c r="CA27" s="30">
        <f t="shared" si="87"/>
        <v>50803.741999999998</v>
      </c>
      <c r="CB27" s="30">
        <f t="shared" si="87"/>
        <v>50825.792000000001</v>
      </c>
      <c r="CC27" s="30">
        <f t="shared" si="87"/>
        <v>50963.383999999998</v>
      </c>
      <c r="CD27" s="30">
        <f t="shared" si="87"/>
        <v>51007.483999999997</v>
      </c>
      <c r="CE27" s="30">
        <f t="shared" si="87"/>
        <v>51051.584000000003</v>
      </c>
      <c r="CG27" s="30">
        <f t="shared" ref="CG27:CO27" si="88">CG26+CG10</f>
        <v>50750.156000000003</v>
      </c>
      <c r="CH27" s="30">
        <f t="shared" si="88"/>
        <v>50769.506000000001</v>
      </c>
      <c r="CI27" s="30">
        <f t="shared" si="88"/>
        <v>50788.856</v>
      </c>
      <c r="CJ27" s="30">
        <f t="shared" si="88"/>
        <v>51050.468000000001</v>
      </c>
      <c r="CK27" s="30">
        <f t="shared" si="88"/>
        <v>51108.517999999996</v>
      </c>
      <c r="CL27" s="30">
        <f t="shared" si="88"/>
        <v>51166.567999999999</v>
      </c>
      <c r="CM27" s="30">
        <f t="shared" si="88"/>
        <v>51500.936000000002</v>
      </c>
      <c r="CN27" s="30">
        <f t="shared" si="88"/>
        <v>51617.036</v>
      </c>
      <c r="CO27" s="30">
        <f t="shared" si="88"/>
        <v>51733.135999999999</v>
      </c>
    </row>
    <row r="28" spans="1:94">
      <c r="L28" s="29" t="s">
        <v>47</v>
      </c>
      <c r="M28" s="34">
        <f t="shared" ref="M28:U28" si="89">M26-M7</f>
        <v>-8.4599999999990239E-5</v>
      </c>
      <c r="N28" s="34">
        <f t="shared" si="89"/>
        <v>2.9139999999994171E-4</v>
      </c>
      <c r="O28" s="34">
        <f t="shared" si="89"/>
        <v>6.6739999999998467E-4</v>
      </c>
      <c r="P28" s="34">
        <f t="shared" si="89"/>
        <v>-2.5379999999997072E-4</v>
      </c>
      <c r="Q28" s="34">
        <f t="shared" si="89"/>
        <v>8.7419999999993614E-4</v>
      </c>
      <c r="R28" s="34">
        <f t="shared" si="89"/>
        <v>2.002199999999954E-3</v>
      </c>
      <c r="S28" s="34">
        <f t="shared" si="89"/>
        <v>-5.0760000000005245E-4</v>
      </c>
      <c r="T28" s="34">
        <f t="shared" si="89"/>
        <v>1.7483999999999833E-3</v>
      </c>
      <c r="U28" s="34">
        <f t="shared" si="89"/>
        <v>4.0044000000000191E-3</v>
      </c>
      <c r="W28" s="34">
        <f t="shared" ref="W28:AE28" si="90">W26-W7</f>
        <v>-7.442600000000521E-4</v>
      </c>
      <c r="X28" s="34">
        <f t="shared" si="90"/>
        <v>5.1739999999966813E-5</v>
      </c>
      <c r="Y28" s="34">
        <f t="shared" si="90"/>
        <v>8.4774000000009675E-4</v>
      </c>
      <c r="Z28" s="34">
        <f t="shared" si="90"/>
        <v>-2.2327800000000453E-3</v>
      </c>
      <c r="AA28" s="34">
        <f t="shared" si="90"/>
        <v>1.5522000000001146E-4</v>
      </c>
      <c r="AB28" s="34">
        <f t="shared" si="90"/>
        <v>2.5432199999999572E-3</v>
      </c>
      <c r="AC28" s="34">
        <f t="shared" si="90"/>
        <v>-4.4655599999999795E-3</v>
      </c>
      <c r="AD28" s="34">
        <f t="shared" si="90"/>
        <v>3.104399999999119E-4</v>
      </c>
      <c r="AE28" s="34">
        <f t="shared" si="90"/>
        <v>5.0864400000000254E-3</v>
      </c>
      <c r="AG28" s="34">
        <f t="shared" ref="AG28:AO28" si="91">AG26-AG7</f>
        <v>5.9399999999998343E-4</v>
      </c>
      <c r="AH28" s="34">
        <f t="shared" si="91"/>
        <v>2.2440000000000238E-3</v>
      </c>
      <c r="AI28" s="34">
        <f t="shared" si="91"/>
        <v>3.8940000000000641E-3</v>
      </c>
      <c r="AJ28" s="34">
        <f t="shared" si="91"/>
        <v>1.1880000000000779E-3</v>
      </c>
      <c r="AK28" s="34">
        <f t="shared" si="91"/>
        <v>4.4880000000000475E-3</v>
      </c>
      <c r="AL28" s="34">
        <f t="shared" si="91"/>
        <v>7.7880000000000171E-3</v>
      </c>
      <c r="AM28" s="34">
        <f t="shared" si="91"/>
        <v>1.7819999999999503E-3</v>
      </c>
      <c r="AN28" s="34">
        <f t="shared" si="91"/>
        <v>6.7319999999999602E-3</v>
      </c>
      <c r="AO28" s="34">
        <f t="shared" si="91"/>
        <v>1.168199999999997E-2</v>
      </c>
      <c r="AQ28" s="34">
        <f t="shared" ref="AQ28:AY28" si="92">AQ26-AQ7</f>
        <v>1.1165000000001868E-4</v>
      </c>
      <c r="AR28" s="34">
        <f t="shared" si="92"/>
        <v>9.0915000000002522E-4</v>
      </c>
      <c r="AS28" s="34">
        <f t="shared" si="92"/>
        <v>1.7066500000000318E-3</v>
      </c>
      <c r="AT28" s="34">
        <f t="shared" si="92"/>
        <v>3.3494999999994501E-4</v>
      </c>
      <c r="AU28" s="34">
        <f t="shared" si="92"/>
        <v>2.7274499999999646E-3</v>
      </c>
      <c r="AV28" s="34">
        <f t="shared" si="92"/>
        <v>5.1199499999999842E-3</v>
      </c>
      <c r="AW28" s="34">
        <f t="shared" si="92"/>
        <v>5.5824999999998237E-4</v>
      </c>
      <c r="AX28" s="34">
        <f t="shared" si="92"/>
        <v>4.5457500000000151E-3</v>
      </c>
      <c r="AY28" s="34">
        <f t="shared" si="92"/>
        <v>8.5332499999999367E-3</v>
      </c>
      <c r="BA28" s="34">
        <f t="shared" ref="BA28:BI28" si="93">BA26-BA7</f>
        <v>1.6169999999999796E-3</v>
      </c>
      <c r="BB28" s="34">
        <f t="shared" si="93"/>
        <v>2.386999999999917E-3</v>
      </c>
      <c r="BC28" s="34">
        <f t="shared" si="93"/>
        <v>3.1569999999999654E-3</v>
      </c>
      <c r="BD28" s="34">
        <f t="shared" si="93"/>
        <v>2.4254999999999693E-3</v>
      </c>
      <c r="BE28" s="34">
        <f t="shared" si="93"/>
        <v>3.5804999999999865E-3</v>
      </c>
      <c r="BF28" s="34">
        <f t="shared" si="93"/>
        <v>4.7355000000000036E-3</v>
      </c>
      <c r="BG28" s="34">
        <f t="shared" si="93"/>
        <v>3.2339999999999591E-3</v>
      </c>
      <c r="BH28" s="34">
        <f t="shared" si="93"/>
        <v>4.774000000000056E-3</v>
      </c>
      <c r="BI28" s="34">
        <f t="shared" si="93"/>
        <v>6.3140000000000418E-3</v>
      </c>
      <c r="BK28" s="35">
        <f t="shared" ref="BK28:BS28" si="94">BK26-BK7</f>
        <v>-1.0741999999996921E-4</v>
      </c>
      <c r="BL28" s="35">
        <f t="shared" si="94"/>
        <v>1.5458000000001526E-4</v>
      </c>
      <c r="BM28" s="35">
        <f t="shared" si="94"/>
        <v>4.1657999999999973E-4</v>
      </c>
      <c r="BN28" s="35">
        <f t="shared" si="94"/>
        <v>-3.2226000000001864E-4</v>
      </c>
      <c r="BO28" s="35">
        <f t="shared" si="94"/>
        <v>4.6373999999993476E-4</v>
      </c>
      <c r="BP28" s="35">
        <f t="shared" si="94"/>
        <v>1.2497399999999992E-3</v>
      </c>
      <c r="BQ28" s="35">
        <f t="shared" si="94"/>
        <v>-6.4451999999992626E-4</v>
      </c>
      <c r="BR28" s="35">
        <f t="shared" si="94"/>
        <v>9.2747999999998054E-4</v>
      </c>
      <c r="BS28" s="35">
        <f t="shared" si="94"/>
        <v>2.4994799999999984E-3</v>
      </c>
      <c r="BU28" s="29" t="s">
        <v>47</v>
      </c>
      <c r="BW28" s="33">
        <f t="shared" ref="BW28:CE28" si="95">BW27/BW7</f>
        <v>0.50660563999999997</v>
      </c>
      <c r="BX28" s="33">
        <f t="shared" si="95"/>
        <v>0.50667913999999992</v>
      </c>
      <c r="BY28" s="33">
        <f t="shared" si="95"/>
        <v>0.50675263999999998</v>
      </c>
      <c r="BZ28" s="33">
        <f t="shared" si="95"/>
        <v>0.50781692</v>
      </c>
      <c r="CA28" s="33">
        <f t="shared" si="95"/>
        <v>0.50803741999999996</v>
      </c>
      <c r="CB28" s="33">
        <f t="shared" si="95"/>
        <v>0.50825792000000003</v>
      </c>
      <c r="CC28" s="33">
        <f t="shared" si="95"/>
        <v>0.50963384</v>
      </c>
      <c r="CD28" s="33">
        <f t="shared" si="95"/>
        <v>0.51007483999999992</v>
      </c>
      <c r="CE28" s="33">
        <f t="shared" si="95"/>
        <v>0.51051584000000005</v>
      </c>
      <c r="CG28" s="33">
        <f t="shared" ref="CG28:CO28" si="96">CG27/CG7</f>
        <v>0.50750156000000002</v>
      </c>
      <c r="CH28" s="33">
        <f t="shared" si="96"/>
        <v>0.50769505999999998</v>
      </c>
      <c r="CI28" s="33">
        <f t="shared" si="96"/>
        <v>0.50788856000000004</v>
      </c>
      <c r="CJ28" s="33">
        <f t="shared" si="96"/>
        <v>0.51050468000000004</v>
      </c>
      <c r="CK28" s="33">
        <f t="shared" si="96"/>
        <v>0.51108517999999992</v>
      </c>
      <c r="CL28" s="33">
        <f t="shared" si="96"/>
        <v>0.51166568000000001</v>
      </c>
      <c r="CM28" s="33">
        <f t="shared" si="96"/>
        <v>0.51500935999999997</v>
      </c>
      <c r="CN28" s="33">
        <f t="shared" si="96"/>
        <v>0.51617036000000005</v>
      </c>
      <c r="CO28" s="33">
        <f t="shared" si="96"/>
        <v>0.51733136000000002</v>
      </c>
    </row>
    <row r="29" spans="1:94">
      <c r="L29" s="29" t="s">
        <v>48</v>
      </c>
      <c r="M29" s="36">
        <f t="shared" ref="M29:U29" si="97">M28/M7</f>
        <v>-1.6719367588930876E-4</v>
      </c>
      <c r="N29" s="36">
        <f t="shared" si="97"/>
        <v>5.7588932806312593E-4</v>
      </c>
      <c r="O29" s="36">
        <f t="shared" si="97"/>
        <v>1.31897233201578E-3</v>
      </c>
      <c r="P29" s="36">
        <f t="shared" si="97"/>
        <v>-5.0158102766792629E-4</v>
      </c>
      <c r="Q29" s="36">
        <f t="shared" si="97"/>
        <v>1.727667984189597E-3</v>
      </c>
      <c r="R29" s="36">
        <f t="shared" si="97"/>
        <v>3.9569169960473397E-3</v>
      </c>
      <c r="S29" s="36">
        <f t="shared" si="97"/>
        <v>-1.003162055336072E-3</v>
      </c>
      <c r="T29" s="36">
        <f t="shared" si="97"/>
        <v>3.4553359683794135E-3</v>
      </c>
      <c r="U29" s="36">
        <f t="shared" si="97"/>
        <v>7.9138339920948996E-3</v>
      </c>
      <c r="W29" s="36">
        <f t="shared" ref="W29:AE29" si="98">W28/W7</f>
        <v>-1.4708695652174942E-3</v>
      </c>
      <c r="X29" s="36">
        <f t="shared" si="98"/>
        <v>1.0225296442681189E-4</v>
      </c>
      <c r="Y29" s="36">
        <f t="shared" si="98"/>
        <v>1.6753754940713374E-3</v>
      </c>
      <c r="Z29" s="36">
        <f t="shared" si="98"/>
        <v>-4.4126086956522634E-3</v>
      </c>
      <c r="AA29" s="36">
        <f t="shared" si="98"/>
        <v>3.0675889328065503E-4</v>
      </c>
      <c r="AB29" s="36">
        <f t="shared" si="98"/>
        <v>5.026126482213354E-3</v>
      </c>
      <c r="AC29" s="36">
        <f t="shared" si="98"/>
        <v>-8.8252173913043064E-3</v>
      </c>
      <c r="AD29" s="36">
        <f t="shared" si="98"/>
        <v>6.1351778656109073E-4</v>
      </c>
      <c r="AE29" s="36">
        <f t="shared" si="98"/>
        <v>1.0052252964426928E-2</v>
      </c>
      <c r="AG29" s="36">
        <f t="shared" ref="AG29:AO29" si="99">AG28/AG7</f>
        <v>1.1739130434782281E-3</v>
      </c>
      <c r="AH29" s="36">
        <f t="shared" si="99"/>
        <v>4.4347826086956988E-3</v>
      </c>
      <c r="AI29" s="36">
        <f t="shared" si="99"/>
        <v>7.6956521739131702E-3</v>
      </c>
      <c r="AJ29" s="36">
        <f t="shared" si="99"/>
        <v>2.3478260869566757E-3</v>
      </c>
      <c r="AK29" s="36">
        <f t="shared" si="99"/>
        <v>8.8695652173913977E-3</v>
      </c>
      <c r="AL29" s="36">
        <f t="shared" si="99"/>
        <v>1.539130434782612E-2</v>
      </c>
      <c r="AM29" s="36">
        <f t="shared" si="99"/>
        <v>3.5217391304346842E-3</v>
      </c>
      <c r="AN29" s="36">
        <f t="shared" si="99"/>
        <v>1.3304347826086877E-2</v>
      </c>
      <c r="AO29" s="36">
        <f t="shared" si="99"/>
        <v>2.3086956521739071E-2</v>
      </c>
      <c r="AQ29" s="36">
        <f t="shared" ref="AQ29:AY29" si="100">AQ28/AQ7</f>
        <v>2.2065217391308039E-4</v>
      </c>
      <c r="AR29" s="36">
        <f t="shared" si="100"/>
        <v>1.7967391304348325E-3</v>
      </c>
      <c r="AS29" s="36">
        <f t="shared" si="100"/>
        <v>3.3728260869565845E-3</v>
      </c>
      <c r="AT29" s="36">
        <f t="shared" si="100"/>
        <v>6.6195652173902178E-4</v>
      </c>
      <c r="AU29" s="36">
        <f t="shared" si="100"/>
        <v>5.3902173913042781E-3</v>
      </c>
      <c r="AV29" s="36">
        <f t="shared" si="100"/>
        <v>1.0118478260869535E-2</v>
      </c>
      <c r="AW29" s="36">
        <f t="shared" si="100"/>
        <v>1.1032608695651825E-3</v>
      </c>
      <c r="AX29" s="36">
        <f t="shared" si="100"/>
        <v>8.9836956521739432E-3</v>
      </c>
      <c r="AY29" s="36">
        <f t="shared" si="100"/>
        <v>1.6864130434782482E-2</v>
      </c>
      <c r="BA29" s="36">
        <f t="shared" ref="BA29:BI29" si="101">BA28/BA7</f>
        <v>3.1956521739130031E-3</v>
      </c>
      <c r="BB29" s="36">
        <f t="shared" si="101"/>
        <v>4.7173913043476621E-3</v>
      </c>
      <c r="BC29" s="36">
        <f t="shared" si="101"/>
        <v>6.2391304347825405E-3</v>
      </c>
      <c r="BD29" s="36">
        <f t="shared" si="101"/>
        <v>4.7934782608695043E-3</v>
      </c>
      <c r="BE29" s="36">
        <f t="shared" si="101"/>
        <v>7.0760869565217122E-3</v>
      </c>
      <c r="BF29" s="36">
        <f t="shared" si="101"/>
        <v>9.3586956521739192E-3</v>
      </c>
      <c r="BG29" s="36">
        <f t="shared" si="101"/>
        <v>6.3913043478260063E-3</v>
      </c>
      <c r="BH29" s="36">
        <f t="shared" si="101"/>
        <v>9.4347826086957631E-3</v>
      </c>
      <c r="BI29" s="36">
        <f t="shared" si="101"/>
        <v>1.24782608695653E-2</v>
      </c>
      <c r="BK29" s="37">
        <f t="shared" ref="BK29:BS29" si="102">BK28/BK7</f>
        <v>-2.1229249011851621E-4</v>
      </c>
      <c r="BL29" s="37">
        <f t="shared" si="102"/>
        <v>3.0549407114627519E-4</v>
      </c>
      <c r="BM29" s="37">
        <f t="shared" si="102"/>
        <v>8.2328063241106668E-4</v>
      </c>
      <c r="BN29" s="37">
        <f t="shared" si="102"/>
        <v>-6.3687747035576811E-4</v>
      </c>
      <c r="BO29" s="37">
        <f t="shared" si="102"/>
        <v>9.1648221343860624E-4</v>
      </c>
      <c r="BP29" s="37">
        <f t="shared" si="102"/>
        <v>2.4698418972332E-3</v>
      </c>
      <c r="BQ29" s="37">
        <f t="shared" si="102"/>
        <v>-1.2737549407113168E-3</v>
      </c>
      <c r="BR29" s="37">
        <f t="shared" si="102"/>
        <v>1.8329644268774319E-3</v>
      </c>
      <c r="BS29" s="37">
        <f t="shared" si="102"/>
        <v>4.9396837944664001E-3</v>
      </c>
      <c r="BU29" s="29" t="s">
        <v>48</v>
      </c>
      <c r="BW29" s="10"/>
      <c r="BX29" s="10"/>
      <c r="BY29" s="10"/>
      <c r="BZ29" s="10"/>
      <c r="CA29" s="10"/>
      <c r="CB29" s="10"/>
      <c r="CC29" s="10"/>
      <c r="CD29" s="10"/>
      <c r="CE29" s="10"/>
      <c r="CG29" s="10"/>
      <c r="CH29" s="10"/>
      <c r="CI29" s="10"/>
      <c r="CJ29" s="10"/>
      <c r="CK29" s="10"/>
      <c r="CL29" s="10"/>
      <c r="CM29" s="10"/>
      <c r="CN29" s="10"/>
      <c r="CO29" s="10"/>
    </row>
    <row r="30" spans="1:94">
      <c r="BW30" s="34">
        <f t="shared" ref="BW30:CE30" si="103">BW28-BW9</f>
        <v>6.0563999999996287E-4</v>
      </c>
      <c r="BX30" s="34">
        <f t="shared" si="103"/>
        <v>6.7913999999991148E-4</v>
      </c>
      <c r="BY30" s="34">
        <f t="shared" si="103"/>
        <v>7.5263999999997111E-4</v>
      </c>
      <c r="BZ30" s="34">
        <f t="shared" si="103"/>
        <v>1.8169199999999996E-3</v>
      </c>
      <c r="CA30" s="34">
        <f t="shared" si="103"/>
        <v>2.0374199999999565E-3</v>
      </c>
      <c r="CB30" s="34">
        <f t="shared" si="103"/>
        <v>2.2579200000000244E-3</v>
      </c>
      <c r="CC30" s="34">
        <f t="shared" si="103"/>
        <v>3.6338399999999993E-3</v>
      </c>
      <c r="CD30" s="34">
        <f t="shared" si="103"/>
        <v>4.074839999999913E-3</v>
      </c>
      <c r="CE30" s="34">
        <f t="shared" si="103"/>
        <v>4.5158400000000487E-3</v>
      </c>
      <c r="CG30" s="34">
        <f t="shared" ref="CG30:CO30" si="104">CG28-CG9</f>
        <v>1.5015600000000129E-3</v>
      </c>
      <c r="CH30" s="34">
        <f t="shared" si="104"/>
        <v>1.6950599999999705E-3</v>
      </c>
      <c r="CI30" s="34">
        <f t="shared" si="104"/>
        <v>1.8885600000000391E-3</v>
      </c>
      <c r="CJ30" s="34">
        <f t="shared" si="104"/>
        <v>4.5046800000000387E-3</v>
      </c>
      <c r="CK30" s="34">
        <f t="shared" si="104"/>
        <v>5.0851799999999114E-3</v>
      </c>
      <c r="CL30" s="34">
        <f t="shared" si="104"/>
        <v>5.6656800000000063E-3</v>
      </c>
      <c r="CM30" s="34">
        <f t="shared" si="104"/>
        <v>9.0093599999999663E-3</v>
      </c>
      <c r="CN30" s="34">
        <f t="shared" si="104"/>
        <v>1.0170360000000045E-2</v>
      </c>
      <c r="CO30" s="34">
        <f t="shared" si="104"/>
        <v>1.1331360000000013E-2</v>
      </c>
    </row>
    <row r="31" spans="1:94" ht="14.25">
      <c r="L31" s="38" t="s">
        <v>49</v>
      </c>
      <c r="M31" s="3" t="s">
        <v>50</v>
      </c>
      <c r="W31" s="3" t="s">
        <v>50</v>
      </c>
      <c r="AG31" s="3" t="s">
        <v>51</v>
      </c>
      <c r="AQ31" s="3" t="s">
        <v>52</v>
      </c>
      <c r="BA31" s="3" t="s">
        <v>53</v>
      </c>
      <c r="BK31" s="3" t="s">
        <v>54</v>
      </c>
      <c r="BW31" s="36">
        <f t="shared" ref="BW31:CE31" si="105">BW30/BW9</f>
        <v>1.1969169960473573E-3</v>
      </c>
      <c r="BX31" s="36">
        <f t="shared" si="105"/>
        <v>1.3421739130433034E-3</v>
      </c>
      <c r="BY31" s="36">
        <f t="shared" si="105"/>
        <v>1.4874308300394687E-3</v>
      </c>
      <c r="BZ31" s="36">
        <f t="shared" si="105"/>
        <v>3.5907509881422917E-3</v>
      </c>
      <c r="CA31" s="36">
        <f t="shared" si="105"/>
        <v>4.0265217391303489E-3</v>
      </c>
      <c r="CB31" s="36">
        <f t="shared" si="105"/>
        <v>4.462292490118625E-3</v>
      </c>
      <c r="CC31" s="36">
        <f t="shared" si="105"/>
        <v>7.1815019762845834E-3</v>
      </c>
      <c r="CD31" s="36">
        <f t="shared" si="105"/>
        <v>8.0530434782606977E-3</v>
      </c>
      <c r="CE31" s="36">
        <f t="shared" si="105"/>
        <v>8.92458498023725E-3</v>
      </c>
      <c r="CG31" s="36">
        <f t="shared" ref="CG31:CO31" si="106">CG30/CG9</f>
        <v>2.9675098814229504E-3</v>
      </c>
      <c r="CH31" s="36">
        <f t="shared" si="106"/>
        <v>3.3499209486165422E-3</v>
      </c>
      <c r="CI31" s="36">
        <f t="shared" si="106"/>
        <v>3.732332015810354E-3</v>
      </c>
      <c r="CJ31" s="36">
        <f t="shared" si="106"/>
        <v>8.9025296442688511E-3</v>
      </c>
      <c r="CK31" s="36">
        <f t="shared" si="106"/>
        <v>1.0049762845849627E-2</v>
      </c>
      <c r="CL31" s="36">
        <f t="shared" si="106"/>
        <v>1.1196996047430843E-2</v>
      </c>
      <c r="CM31" s="36">
        <f t="shared" si="106"/>
        <v>1.7805059288537484E-2</v>
      </c>
      <c r="CN31" s="36">
        <f t="shared" si="106"/>
        <v>2.0099525691699694E-2</v>
      </c>
      <c r="CO31" s="36">
        <f t="shared" si="106"/>
        <v>2.2393992094861686E-2</v>
      </c>
    </row>
    <row r="32" spans="1:94" ht="14.25">
      <c r="L32" s="38" t="s">
        <v>55</v>
      </c>
      <c r="M32" s="3" t="s">
        <v>56</v>
      </c>
      <c r="W32" s="3" t="s">
        <v>56</v>
      </c>
      <c r="AG32" s="3" t="s">
        <v>57</v>
      </c>
      <c r="AQ32" s="3" t="s">
        <v>57</v>
      </c>
      <c r="BA32" s="3" t="s">
        <v>58</v>
      </c>
      <c r="BK32" s="3" t="s">
        <v>59</v>
      </c>
    </row>
    <row r="33" spans="75:85">
      <c r="BW33" s="3" t="s">
        <v>50</v>
      </c>
      <c r="CG33" s="3" t="s">
        <v>50</v>
      </c>
    </row>
    <row r="34" spans="75:85">
      <c r="BW34" s="3" t="s">
        <v>58</v>
      </c>
      <c r="CG34" s="3" t="s">
        <v>58</v>
      </c>
    </row>
  </sheetData>
  <mergeCells count="10">
    <mergeCell ref="A3:A4"/>
    <mergeCell ref="B3:B4"/>
    <mergeCell ref="C3:C4"/>
    <mergeCell ref="D3:D4"/>
    <mergeCell ref="E3:E4"/>
    <mergeCell ref="F3:F4"/>
    <mergeCell ref="G3:G4"/>
    <mergeCell ref="H3:H4"/>
    <mergeCell ref="I3:I4"/>
    <mergeCell ref="J3:J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dimension ref="A1:E102"/>
  <sheetViews>
    <sheetView topLeftCell="A68" workbookViewId="0">
      <selection activeCell="C14" sqref="C13:C14"/>
    </sheetView>
  </sheetViews>
  <sheetFormatPr defaultRowHeight="12.75"/>
  <cols>
    <col min="1" max="1" width="11.42578125" style="39" customWidth="1"/>
    <col min="2" max="2" width="11.5703125" style="39" customWidth="1"/>
    <col min="3" max="4" width="9.140625" style="39"/>
    <col min="5" max="5" width="109" style="39" customWidth="1"/>
  </cols>
  <sheetData>
    <row r="1" spans="1:5" ht="30" customHeight="1">
      <c r="A1" s="107" t="s">
        <v>108</v>
      </c>
      <c r="B1" s="107"/>
      <c r="C1" s="107"/>
      <c r="D1" s="107"/>
      <c r="E1" s="107"/>
    </row>
    <row r="2" spans="1:5" s="1" customFormat="1" ht="45">
      <c r="A2" s="52" t="s">
        <v>63</v>
      </c>
      <c r="B2" s="52" t="s">
        <v>64</v>
      </c>
      <c r="C2" s="52" t="s">
        <v>65</v>
      </c>
      <c r="D2" s="52" t="s">
        <v>110</v>
      </c>
      <c r="E2" s="52" t="s">
        <v>66</v>
      </c>
    </row>
    <row r="3" spans="1:5">
      <c r="A3" s="41">
        <v>41815</v>
      </c>
      <c r="B3" s="42">
        <v>0</v>
      </c>
      <c r="C3" s="42">
        <v>0</v>
      </c>
      <c r="D3" s="43">
        <v>39</v>
      </c>
      <c r="E3" s="47" t="s">
        <v>67</v>
      </c>
    </row>
    <row r="4" spans="1:5">
      <c r="A4" s="41">
        <v>41816</v>
      </c>
      <c r="B4" s="42">
        <v>18</v>
      </c>
      <c r="C4" s="42">
        <v>1</v>
      </c>
      <c r="D4" s="43">
        <v>36</v>
      </c>
      <c r="E4" s="47" t="s">
        <v>68</v>
      </c>
    </row>
    <row r="5" spans="1:5">
      <c r="A5" s="41">
        <v>41817</v>
      </c>
      <c r="B5" s="42">
        <v>41</v>
      </c>
      <c r="C5" s="42">
        <v>0</v>
      </c>
      <c r="D5" s="43">
        <v>37</v>
      </c>
      <c r="E5" s="47"/>
    </row>
    <row r="6" spans="1:5">
      <c r="A6" s="41">
        <v>41818</v>
      </c>
      <c r="B6" s="42">
        <v>82</v>
      </c>
      <c r="C6" s="42">
        <v>1</v>
      </c>
      <c r="D6" s="43">
        <v>44</v>
      </c>
      <c r="E6" s="47" t="s">
        <v>69</v>
      </c>
    </row>
    <row r="7" spans="1:5">
      <c r="A7" s="41">
        <v>41819</v>
      </c>
      <c r="B7" s="42">
        <v>91</v>
      </c>
      <c r="C7" s="42">
        <v>1</v>
      </c>
      <c r="D7" s="43">
        <v>73</v>
      </c>
      <c r="E7" s="47" t="s">
        <v>70</v>
      </c>
    </row>
    <row r="8" spans="1:5">
      <c r="A8" s="41">
        <v>41820</v>
      </c>
      <c r="B8" s="42">
        <v>67</v>
      </c>
      <c r="C8" s="42">
        <v>2</v>
      </c>
      <c r="D8" s="43">
        <v>67</v>
      </c>
      <c r="E8" s="47" t="s">
        <v>71</v>
      </c>
    </row>
    <row r="9" spans="1:5">
      <c r="A9" s="41">
        <v>41821</v>
      </c>
      <c r="B9" s="42">
        <v>31</v>
      </c>
      <c r="C9" s="42">
        <v>1</v>
      </c>
      <c r="D9" s="43">
        <v>83</v>
      </c>
      <c r="E9" s="47" t="s">
        <v>72</v>
      </c>
    </row>
    <row r="10" spans="1:5">
      <c r="A10" s="41">
        <v>41822</v>
      </c>
      <c r="B10" s="42">
        <v>39</v>
      </c>
      <c r="C10" s="42">
        <v>1</v>
      </c>
      <c r="D10" s="43">
        <v>93</v>
      </c>
      <c r="E10" s="47" t="s">
        <v>73</v>
      </c>
    </row>
    <row r="11" spans="1:5">
      <c r="A11" s="41">
        <v>41823</v>
      </c>
      <c r="B11" s="42">
        <v>59</v>
      </c>
      <c r="C11" s="42">
        <v>0</v>
      </c>
      <c r="D11" s="43">
        <v>115</v>
      </c>
      <c r="E11" s="47"/>
    </row>
    <row r="12" spans="1:5">
      <c r="A12" s="41">
        <v>41824</v>
      </c>
      <c r="B12" s="42">
        <v>19</v>
      </c>
      <c r="C12" s="42">
        <v>0</v>
      </c>
      <c r="D12" s="43">
        <v>81</v>
      </c>
      <c r="E12" s="47" t="s">
        <v>74</v>
      </c>
    </row>
    <row r="13" spans="1:5">
      <c r="A13" s="41">
        <v>41825</v>
      </c>
      <c r="B13" s="42">
        <v>16</v>
      </c>
      <c r="C13" s="42">
        <v>1</v>
      </c>
      <c r="D13" s="43">
        <v>91</v>
      </c>
      <c r="E13" s="47" t="s">
        <v>75</v>
      </c>
    </row>
    <row r="14" spans="1:5">
      <c r="A14" s="41">
        <v>41826</v>
      </c>
      <c r="B14" s="42">
        <v>19</v>
      </c>
      <c r="C14" s="42">
        <v>0</v>
      </c>
      <c r="D14" s="43">
        <v>139</v>
      </c>
      <c r="E14" s="47"/>
    </row>
    <row r="15" spans="1:5">
      <c r="A15" s="41">
        <v>41827</v>
      </c>
      <c r="B15" s="42">
        <v>3</v>
      </c>
      <c r="C15" s="42">
        <v>0</v>
      </c>
      <c r="D15" s="43">
        <v>128</v>
      </c>
      <c r="E15" s="47" t="s">
        <v>76</v>
      </c>
    </row>
    <row r="16" spans="1:5">
      <c r="A16" s="41">
        <v>41828</v>
      </c>
      <c r="B16" s="42">
        <v>0</v>
      </c>
      <c r="C16" s="42">
        <v>0</v>
      </c>
      <c r="D16" s="43">
        <v>109</v>
      </c>
      <c r="E16" s="47" t="s">
        <v>77</v>
      </c>
    </row>
    <row r="17" spans="1:5">
      <c r="A17" s="41">
        <v>41829</v>
      </c>
      <c r="B17" s="42">
        <v>0</v>
      </c>
      <c r="C17" s="42">
        <v>0</v>
      </c>
      <c r="D17" s="43">
        <v>117</v>
      </c>
      <c r="E17" s="47" t="s">
        <v>78</v>
      </c>
    </row>
    <row r="18" spans="1:5">
      <c r="A18" s="41">
        <v>41830</v>
      </c>
      <c r="B18" s="42">
        <v>27</v>
      </c>
      <c r="C18" s="42">
        <v>0</v>
      </c>
      <c r="D18" s="43">
        <v>275</v>
      </c>
      <c r="E18" s="47"/>
    </row>
    <row r="19" spans="1:5">
      <c r="A19" s="41">
        <v>41831</v>
      </c>
      <c r="B19" s="42">
        <v>35</v>
      </c>
      <c r="C19" s="42">
        <v>3</v>
      </c>
      <c r="D19" s="43">
        <v>211</v>
      </c>
      <c r="E19" s="47" t="s">
        <v>79</v>
      </c>
    </row>
    <row r="20" spans="1:5">
      <c r="A20" s="41">
        <v>41832</v>
      </c>
      <c r="B20" s="42">
        <v>31</v>
      </c>
      <c r="C20" s="42">
        <v>0</v>
      </c>
      <c r="D20" s="43">
        <v>216</v>
      </c>
      <c r="E20" s="47"/>
    </row>
    <row r="21" spans="1:5">
      <c r="A21" s="41">
        <v>41833</v>
      </c>
      <c r="B21" s="42">
        <v>25</v>
      </c>
      <c r="C21" s="42">
        <v>0</v>
      </c>
      <c r="D21" s="43">
        <v>204</v>
      </c>
      <c r="E21" s="47"/>
    </row>
    <row r="22" spans="1:5">
      <c r="A22" s="41">
        <v>41834</v>
      </c>
      <c r="B22" s="42">
        <v>27</v>
      </c>
      <c r="C22" s="42">
        <v>0</v>
      </c>
      <c r="D22" s="43">
        <v>261</v>
      </c>
      <c r="E22" s="47" t="s">
        <v>80</v>
      </c>
    </row>
    <row r="23" spans="1:5">
      <c r="A23" s="41">
        <v>41835</v>
      </c>
      <c r="B23" s="42">
        <v>20</v>
      </c>
      <c r="C23" s="42">
        <v>2</v>
      </c>
      <c r="D23" s="39">
        <v>225</v>
      </c>
      <c r="E23" s="47" t="s">
        <v>81</v>
      </c>
    </row>
    <row r="24" spans="1:5">
      <c r="A24" s="44">
        <v>41836</v>
      </c>
      <c r="B24" s="45">
        <v>9</v>
      </c>
      <c r="C24" s="45">
        <v>1</v>
      </c>
      <c r="D24" s="40">
        <v>210</v>
      </c>
      <c r="E24" s="48" t="s">
        <v>82</v>
      </c>
    </row>
    <row r="25" spans="1:5">
      <c r="A25" s="41">
        <v>41837</v>
      </c>
      <c r="B25" s="42">
        <v>32</v>
      </c>
      <c r="C25" s="42">
        <v>0</v>
      </c>
      <c r="D25" s="39">
        <v>223</v>
      </c>
      <c r="E25" s="47" t="s">
        <v>83</v>
      </c>
    </row>
    <row r="26" spans="1:5">
      <c r="A26" s="41">
        <v>41838</v>
      </c>
      <c r="B26" s="42">
        <v>9</v>
      </c>
      <c r="C26" s="42">
        <v>0</v>
      </c>
      <c r="D26" s="39">
        <v>147</v>
      </c>
      <c r="E26" s="47" t="s">
        <v>84</v>
      </c>
    </row>
    <row r="27" spans="1:5">
      <c r="A27" s="41">
        <v>41839</v>
      </c>
      <c r="B27" s="42">
        <v>20</v>
      </c>
      <c r="C27" s="42">
        <v>0</v>
      </c>
      <c r="D27" s="39">
        <v>126</v>
      </c>
      <c r="E27" s="47" t="s">
        <v>85</v>
      </c>
    </row>
    <row r="28" spans="1:5">
      <c r="A28" s="41">
        <v>41840</v>
      </c>
      <c r="B28" s="42">
        <v>29</v>
      </c>
      <c r="C28" s="42">
        <v>0</v>
      </c>
      <c r="D28" s="43">
        <v>116</v>
      </c>
      <c r="E28" s="47" t="s">
        <v>85</v>
      </c>
    </row>
    <row r="29" spans="1:5">
      <c r="A29" s="41">
        <v>41841</v>
      </c>
      <c r="B29" s="42">
        <v>32</v>
      </c>
      <c r="C29" s="42">
        <v>0</v>
      </c>
      <c r="D29" s="43">
        <v>160</v>
      </c>
      <c r="E29" s="47" t="s">
        <v>86</v>
      </c>
    </row>
    <row r="30" spans="1:5">
      <c r="A30" s="41">
        <v>41842</v>
      </c>
      <c r="B30" s="42">
        <v>33</v>
      </c>
      <c r="C30" s="42">
        <v>0</v>
      </c>
      <c r="D30" s="43">
        <v>161</v>
      </c>
      <c r="E30" s="47" t="s">
        <v>87</v>
      </c>
    </row>
    <row r="31" spans="1:5">
      <c r="A31" s="41">
        <v>41843</v>
      </c>
      <c r="B31" s="42">
        <v>7</v>
      </c>
      <c r="C31" s="42">
        <v>0</v>
      </c>
      <c r="D31" s="43">
        <v>117</v>
      </c>
      <c r="E31" s="47" t="s">
        <v>85</v>
      </c>
    </row>
    <row r="32" spans="1:5">
      <c r="A32" s="41">
        <v>41844</v>
      </c>
      <c r="B32" s="42">
        <v>17</v>
      </c>
      <c r="C32" s="42">
        <v>0</v>
      </c>
      <c r="D32" s="43">
        <v>82</v>
      </c>
      <c r="E32" s="47" t="s">
        <v>88</v>
      </c>
    </row>
    <row r="33" spans="1:5">
      <c r="A33" s="41">
        <v>41845</v>
      </c>
      <c r="B33" s="42">
        <v>35</v>
      </c>
      <c r="C33" s="42">
        <v>0</v>
      </c>
      <c r="D33" s="43">
        <v>90</v>
      </c>
      <c r="E33" s="47" t="s">
        <v>89</v>
      </c>
    </row>
    <row r="34" spans="1:5">
      <c r="A34" s="41">
        <v>41846</v>
      </c>
      <c r="B34" s="42">
        <v>27</v>
      </c>
      <c r="C34" s="42">
        <v>0</v>
      </c>
      <c r="D34" s="43">
        <v>159</v>
      </c>
      <c r="E34" s="47" t="s">
        <v>85</v>
      </c>
    </row>
    <row r="35" spans="1:5">
      <c r="A35" s="41">
        <v>41847</v>
      </c>
      <c r="B35" s="42">
        <v>11</v>
      </c>
      <c r="C35" s="42">
        <v>0</v>
      </c>
      <c r="D35" s="43">
        <v>114</v>
      </c>
      <c r="E35" s="47" t="s">
        <v>90</v>
      </c>
    </row>
    <row r="36" spans="1:5">
      <c r="A36" s="41">
        <v>41848</v>
      </c>
      <c r="B36" s="42">
        <v>9</v>
      </c>
      <c r="C36" s="42">
        <v>0</v>
      </c>
      <c r="D36" s="43">
        <v>145</v>
      </c>
      <c r="E36" s="47" t="s">
        <v>91</v>
      </c>
    </row>
    <row r="37" spans="1:5">
      <c r="A37" s="41">
        <v>41849</v>
      </c>
      <c r="B37" s="42">
        <v>29</v>
      </c>
      <c r="C37" s="42">
        <v>2</v>
      </c>
      <c r="D37" s="43">
        <v>149</v>
      </c>
      <c r="E37" s="47" t="s">
        <v>92</v>
      </c>
    </row>
    <row r="38" spans="1:5">
      <c r="A38" s="41">
        <v>41850</v>
      </c>
      <c r="B38" s="42">
        <v>27</v>
      </c>
      <c r="C38" s="42">
        <v>0</v>
      </c>
      <c r="D38" s="43">
        <v>133</v>
      </c>
      <c r="E38" s="47" t="s">
        <v>93</v>
      </c>
    </row>
    <row r="39" spans="1:5">
      <c r="A39" s="41">
        <v>41851</v>
      </c>
      <c r="B39" s="42">
        <v>18</v>
      </c>
      <c r="C39" s="42">
        <v>0</v>
      </c>
      <c r="D39" s="43">
        <v>203</v>
      </c>
      <c r="E39" s="47" t="s">
        <v>94</v>
      </c>
    </row>
    <row r="40" spans="1:5">
      <c r="A40" s="41">
        <v>41852</v>
      </c>
      <c r="B40" s="42">
        <v>22</v>
      </c>
      <c r="C40" s="42">
        <v>0</v>
      </c>
      <c r="D40" s="43">
        <v>118</v>
      </c>
      <c r="E40" s="47" t="s">
        <v>95</v>
      </c>
    </row>
    <row r="41" spans="1:5">
      <c r="A41" s="41">
        <v>41853</v>
      </c>
      <c r="B41" s="42">
        <v>6</v>
      </c>
      <c r="C41" s="42">
        <v>0</v>
      </c>
      <c r="D41" s="43">
        <v>162</v>
      </c>
      <c r="E41" s="47" t="s">
        <v>96</v>
      </c>
    </row>
    <row r="42" spans="1:5">
      <c r="A42" s="41">
        <v>41854</v>
      </c>
      <c r="B42" s="42">
        <v>8</v>
      </c>
      <c r="C42" s="42">
        <v>0</v>
      </c>
      <c r="D42" s="43">
        <v>120</v>
      </c>
      <c r="E42" s="47" t="s">
        <v>96</v>
      </c>
    </row>
    <row r="43" spans="1:5">
      <c r="A43" s="41">
        <v>41855</v>
      </c>
      <c r="B43" s="42">
        <v>8</v>
      </c>
      <c r="C43" s="42">
        <v>0</v>
      </c>
      <c r="D43" s="43">
        <v>90</v>
      </c>
      <c r="E43" s="47" t="s">
        <v>97</v>
      </c>
    </row>
    <row r="44" spans="1:5">
      <c r="A44" s="41">
        <v>41856</v>
      </c>
      <c r="B44" s="42">
        <v>14</v>
      </c>
      <c r="C44" s="42">
        <v>0</v>
      </c>
      <c r="D44" s="43">
        <v>76</v>
      </c>
      <c r="E44" s="47" t="s">
        <v>98</v>
      </c>
    </row>
    <row r="45" spans="1:5">
      <c r="A45" s="41">
        <v>41857</v>
      </c>
      <c r="B45" s="42">
        <v>11</v>
      </c>
      <c r="C45" s="42">
        <v>0</v>
      </c>
      <c r="D45" s="43">
        <v>112</v>
      </c>
      <c r="E45" s="47" t="s">
        <v>96</v>
      </c>
    </row>
    <row r="46" spans="1:5">
      <c r="A46" s="41">
        <v>41858</v>
      </c>
      <c r="B46" s="42">
        <v>8</v>
      </c>
      <c r="C46" s="42">
        <v>0</v>
      </c>
      <c r="D46" s="43">
        <v>138</v>
      </c>
      <c r="E46" s="47" t="s">
        <v>97</v>
      </c>
    </row>
    <row r="47" spans="1:5">
      <c r="A47" s="41">
        <v>41859</v>
      </c>
      <c r="B47" s="42">
        <v>9</v>
      </c>
      <c r="C47" s="42">
        <v>0</v>
      </c>
      <c r="D47" s="43">
        <v>106</v>
      </c>
      <c r="E47" s="47" t="s">
        <v>97</v>
      </c>
    </row>
    <row r="48" spans="1:5">
      <c r="A48" s="41">
        <v>41860</v>
      </c>
      <c r="B48" s="42">
        <v>6</v>
      </c>
      <c r="C48" s="42">
        <v>0</v>
      </c>
      <c r="D48" s="43">
        <v>65</v>
      </c>
      <c r="E48" s="47" t="s">
        <v>99</v>
      </c>
    </row>
    <row r="49" spans="1:5">
      <c r="A49" s="41">
        <v>41861</v>
      </c>
      <c r="B49" s="42">
        <v>4</v>
      </c>
      <c r="C49" s="42">
        <v>1</v>
      </c>
      <c r="D49" s="43">
        <v>46</v>
      </c>
      <c r="E49" s="47" t="s">
        <v>100</v>
      </c>
    </row>
    <row r="50" spans="1:5">
      <c r="A50" s="41">
        <v>41862</v>
      </c>
      <c r="B50" s="42">
        <v>2</v>
      </c>
      <c r="C50" s="42">
        <v>0</v>
      </c>
      <c r="D50" s="43">
        <v>51</v>
      </c>
      <c r="E50" s="47" t="s">
        <v>97</v>
      </c>
    </row>
    <row r="51" spans="1:5">
      <c r="A51" s="41">
        <v>41863</v>
      </c>
      <c r="B51" s="42">
        <v>11</v>
      </c>
      <c r="C51" s="42">
        <v>0</v>
      </c>
      <c r="D51" s="43">
        <v>92</v>
      </c>
      <c r="E51" s="47" t="s">
        <v>101</v>
      </c>
    </row>
    <row r="52" spans="1:5">
      <c r="A52" s="41">
        <v>41864</v>
      </c>
      <c r="B52" s="42">
        <v>9</v>
      </c>
      <c r="C52" s="42">
        <v>0</v>
      </c>
      <c r="D52" s="43">
        <v>112</v>
      </c>
      <c r="E52" s="47" t="s">
        <v>99</v>
      </c>
    </row>
    <row r="53" spans="1:5">
      <c r="A53" s="41">
        <v>41865</v>
      </c>
      <c r="B53" s="42">
        <v>14</v>
      </c>
      <c r="C53" s="42">
        <v>0</v>
      </c>
      <c r="D53" s="43">
        <v>115</v>
      </c>
      <c r="E53" s="47" t="s">
        <v>96</v>
      </c>
    </row>
    <row r="54" spans="1:5">
      <c r="A54" s="41">
        <v>41866</v>
      </c>
      <c r="B54" s="42">
        <v>8</v>
      </c>
      <c r="C54" s="42">
        <v>0</v>
      </c>
      <c r="D54" s="43">
        <v>74</v>
      </c>
      <c r="E54" s="47" t="s">
        <v>97</v>
      </c>
    </row>
    <row r="55" spans="1:5">
      <c r="A55" s="41">
        <v>41867</v>
      </c>
      <c r="B55" s="42">
        <v>3</v>
      </c>
      <c r="C55" s="42">
        <v>0</v>
      </c>
      <c r="D55" s="43">
        <v>40</v>
      </c>
      <c r="E55" s="47" t="s">
        <v>99</v>
      </c>
    </row>
    <row r="56" spans="1:5">
      <c r="A56" s="44">
        <v>41868</v>
      </c>
      <c r="B56" s="45">
        <v>0</v>
      </c>
      <c r="C56" s="45">
        <v>0</v>
      </c>
      <c r="D56" s="46">
        <v>67</v>
      </c>
      <c r="E56" s="48"/>
    </row>
    <row r="57" spans="1:5">
      <c r="A57" s="41">
        <v>41869</v>
      </c>
      <c r="B57" s="42">
        <v>7</v>
      </c>
      <c r="C57" s="42">
        <v>0</v>
      </c>
      <c r="D57" s="43">
        <v>56</v>
      </c>
      <c r="E57" s="47" t="s">
        <v>99</v>
      </c>
    </row>
    <row r="58" spans="1:5">
      <c r="A58" s="41">
        <v>41870</v>
      </c>
      <c r="B58" s="42">
        <v>9</v>
      </c>
      <c r="C58" s="42">
        <v>0</v>
      </c>
      <c r="D58" s="43">
        <v>47</v>
      </c>
      <c r="E58" s="47" t="s">
        <v>99</v>
      </c>
    </row>
    <row r="59" spans="1:5">
      <c r="A59" s="41">
        <v>41871</v>
      </c>
      <c r="B59" s="42">
        <v>4</v>
      </c>
      <c r="C59" s="42">
        <v>0</v>
      </c>
      <c r="D59" s="43">
        <v>54</v>
      </c>
      <c r="E59" s="47" t="s">
        <v>99</v>
      </c>
    </row>
    <row r="60" spans="1:5">
      <c r="A60" s="41">
        <v>41872</v>
      </c>
      <c r="B60" s="42">
        <v>2</v>
      </c>
      <c r="C60" s="42">
        <v>0</v>
      </c>
      <c r="D60" s="43">
        <v>52</v>
      </c>
      <c r="E60" s="47" t="s">
        <v>102</v>
      </c>
    </row>
    <row r="61" spans="1:5">
      <c r="A61" s="41">
        <v>41873</v>
      </c>
      <c r="B61" s="42">
        <v>2</v>
      </c>
      <c r="C61" s="42">
        <v>0</v>
      </c>
      <c r="D61" s="43">
        <v>88</v>
      </c>
      <c r="E61" s="47" t="s">
        <v>102</v>
      </c>
    </row>
    <row r="62" spans="1:5">
      <c r="A62" s="41">
        <v>41874</v>
      </c>
      <c r="B62" s="42">
        <v>4</v>
      </c>
      <c r="C62" s="42">
        <v>0</v>
      </c>
      <c r="D62" s="43">
        <v>60</v>
      </c>
      <c r="E62" s="47" t="s">
        <v>102</v>
      </c>
    </row>
    <row r="63" spans="1:5">
      <c r="A63" s="41">
        <v>41875</v>
      </c>
      <c r="B63" s="42">
        <v>4</v>
      </c>
      <c r="C63" s="42">
        <v>0</v>
      </c>
      <c r="D63" s="43">
        <v>50</v>
      </c>
      <c r="E63" s="47" t="s">
        <v>102</v>
      </c>
    </row>
    <row r="64" spans="1:5">
      <c r="A64" s="41">
        <v>41876</v>
      </c>
      <c r="B64" s="42">
        <v>4</v>
      </c>
      <c r="C64" s="42">
        <v>0</v>
      </c>
      <c r="D64" s="43">
        <v>58</v>
      </c>
      <c r="E64" s="47" t="s">
        <v>102</v>
      </c>
    </row>
    <row r="65" spans="1:5">
      <c r="A65" s="41">
        <v>41877</v>
      </c>
      <c r="B65" s="42">
        <v>4</v>
      </c>
      <c r="C65" s="42">
        <v>0</v>
      </c>
      <c r="D65" s="43">
        <v>64</v>
      </c>
      <c r="E65" s="47" t="s">
        <v>103</v>
      </c>
    </row>
    <row r="66" spans="1:5">
      <c r="A66" s="41">
        <v>41878</v>
      </c>
      <c r="B66" s="42">
        <v>1</v>
      </c>
      <c r="C66" s="42">
        <v>0</v>
      </c>
      <c r="D66" s="43">
        <v>29</v>
      </c>
      <c r="E66" s="47" t="s">
        <v>103</v>
      </c>
    </row>
    <row r="67" spans="1:5">
      <c r="A67" s="41">
        <v>41879</v>
      </c>
      <c r="B67" s="42">
        <v>6</v>
      </c>
      <c r="C67" s="42">
        <v>0</v>
      </c>
      <c r="D67" s="43">
        <v>53</v>
      </c>
      <c r="E67" s="47" t="s">
        <v>102</v>
      </c>
    </row>
    <row r="68" spans="1:5">
      <c r="A68" s="41">
        <v>41880</v>
      </c>
      <c r="B68" s="42">
        <v>5</v>
      </c>
      <c r="C68" s="42">
        <v>0</v>
      </c>
      <c r="D68" s="43">
        <v>36</v>
      </c>
      <c r="E68" s="47" t="s">
        <v>97</v>
      </c>
    </row>
    <row r="69" spans="1:5">
      <c r="A69" s="41">
        <v>41881</v>
      </c>
      <c r="B69" s="42">
        <v>10</v>
      </c>
      <c r="C69" s="42">
        <v>0</v>
      </c>
      <c r="D69" s="43">
        <v>62</v>
      </c>
      <c r="E69" s="47" t="s">
        <v>102</v>
      </c>
    </row>
    <row r="70" spans="1:5">
      <c r="A70" s="41">
        <v>41882</v>
      </c>
      <c r="B70" s="42">
        <v>11</v>
      </c>
      <c r="C70" s="42">
        <v>0</v>
      </c>
      <c r="D70" s="43">
        <v>27</v>
      </c>
      <c r="E70" s="47" t="s">
        <v>102</v>
      </c>
    </row>
    <row r="71" spans="1:5">
      <c r="A71" s="41">
        <v>41883</v>
      </c>
      <c r="B71" s="42">
        <v>3</v>
      </c>
      <c r="C71" s="42">
        <v>0</v>
      </c>
      <c r="D71" s="43">
        <v>38</v>
      </c>
      <c r="E71" s="47" t="s">
        <v>102</v>
      </c>
    </row>
    <row r="72" spans="1:5">
      <c r="A72" s="44">
        <v>41884</v>
      </c>
      <c r="B72" s="45">
        <v>0</v>
      </c>
      <c r="C72" s="45">
        <v>0</v>
      </c>
      <c r="D72" s="46">
        <v>61</v>
      </c>
      <c r="E72" s="48"/>
    </row>
    <row r="73" spans="1:5">
      <c r="A73" s="44">
        <v>41885</v>
      </c>
      <c r="B73" s="45">
        <v>0</v>
      </c>
      <c r="C73" s="45">
        <v>0</v>
      </c>
      <c r="D73" s="46">
        <v>60</v>
      </c>
      <c r="E73" s="48"/>
    </row>
    <row r="74" spans="1:5">
      <c r="A74" s="41">
        <v>41886</v>
      </c>
      <c r="B74" s="42">
        <v>2</v>
      </c>
      <c r="C74" s="42">
        <v>0</v>
      </c>
      <c r="D74" s="43">
        <v>36</v>
      </c>
      <c r="E74" s="47" t="s">
        <v>102</v>
      </c>
    </row>
    <row r="75" spans="1:5">
      <c r="A75" s="41">
        <v>41887</v>
      </c>
      <c r="B75" s="42">
        <v>0</v>
      </c>
      <c r="C75" s="42">
        <v>0</v>
      </c>
      <c r="D75" s="43">
        <v>21</v>
      </c>
      <c r="E75" s="47"/>
    </row>
    <row r="76" spans="1:5">
      <c r="A76" s="41">
        <v>41888</v>
      </c>
      <c r="B76" s="42">
        <v>1</v>
      </c>
      <c r="C76" s="42">
        <v>0</v>
      </c>
      <c r="D76" s="43">
        <v>32</v>
      </c>
      <c r="E76" s="47" t="s">
        <v>102</v>
      </c>
    </row>
    <row r="77" spans="1:5">
      <c r="A77" s="41">
        <v>41889</v>
      </c>
      <c r="B77" s="42">
        <v>0</v>
      </c>
      <c r="C77" s="42">
        <v>0</v>
      </c>
      <c r="D77" s="43">
        <v>12</v>
      </c>
      <c r="E77" s="47"/>
    </row>
    <row r="78" spans="1:5">
      <c r="A78" s="41">
        <f>DATE(,9,8)</f>
        <v>252</v>
      </c>
      <c r="B78" s="42">
        <v>0</v>
      </c>
      <c r="C78" s="42">
        <v>0</v>
      </c>
      <c r="D78" s="43">
        <v>26</v>
      </c>
      <c r="E78" s="47"/>
    </row>
    <row r="79" spans="1:5">
      <c r="A79" s="41">
        <f>DATE(,9,9)</f>
        <v>253</v>
      </c>
      <c r="B79" s="42">
        <v>0</v>
      </c>
      <c r="C79" s="42">
        <v>0</v>
      </c>
      <c r="D79" s="43">
        <v>26</v>
      </c>
      <c r="E79" s="47"/>
    </row>
    <row r="80" spans="1:5">
      <c r="A80" s="41">
        <f>DATE(,9,10)</f>
        <v>254</v>
      </c>
      <c r="B80" s="42">
        <v>0</v>
      </c>
      <c r="C80" s="42">
        <v>0</v>
      </c>
      <c r="D80" s="43">
        <v>40</v>
      </c>
      <c r="E80" s="47"/>
    </row>
    <row r="81" spans="1:5">
      <c r="A81" s="41">
        <f>DATE(,9,11)</f>
        <v>255</v>
      </c>
      <c r="B81" s="42">
        <v>2</v>
      </c>
      <c r="C81" s="42">
        <v>0</v>
      </c>
      <c r="D81" s="43">
        <v>24</v>
      </c>
      <c r="E81" s="47" t="s">
        <v>102</v>
      </c>
    </row>
    <row r="82" spans="1:5">
      <c r="A82" s="41">
        <f>DATE(,9,12)</f>
        <v>256</v>
      </c>
      <c r="B82" s="42">
        <v>0</v>
      </c>
      <c r="C82" s="42">
        <v>0</v>
      </c>
      <c r="D82" s="43">
        <v>26</v>
      </c>
      <c r="E82" s="47"/>
    </row>
    <row r="83" spans="1:5">
      <c r="A83" s="41">
        <f>DATE(,9,13)</f>
        <v>257</v>
      </c>
      <c r="B83" s="42">
        <v>0</v>
      </c>
      <c r="C83" s="42">
        <v>0</v>
      </c>
      <c r="D83" s="43">
        <v>33</v>
      </c>
      <c r="E83" s="47"/>
    </row>
    <row r="84" spans="1:5">
      <c r="A84" s="41">
        <f>DATE(,9,14)</f>
        <v>258</v>
      </c>
      <c r="B84" s="42">
        <v>0</v>
      </c>
      <c r="C84" s="42">
        <v>0</v>
      </c>
      <c r="D84" s="43">
        <v>12</v>
      </c>
      <c r="E84" s="47"/>
    </row>
    <row r="85" spans="1:5">
      <c r="A85" s="41">
        <f>DATE(,9,15)</f>
        <v>259</v>
      </c>
      <c r="B85" s="42">
        <v>1</v>
      </c>
      <c r="C85" s="42">
        <v>0</v>
      </c>
      <c r="D85" s="43">
        <v>42</v>
      </c>
      <c r="E85" s="47" t="s">
        <v>104</v>
      </c>
    </row>
    <row r="86" spans="1:5">
      <c r="A86" s="41">
        <f>DATE(,9,16)</f>
        <v>260</v>
      </c>
      <c r="B86" s="42">
        <v>3</v>
      </c>
      <c r="C86" s="42">
        <v>0</v>
      </c>
      <c r="D86" s="43">
        <v>12</v>
      </c>
      <c r="E86" s="47" t="s">
        <v>104</v>
      </c>
    </row>
    <row r="87" spans="1:5">
      <c r="A87" s="41">
        <f>DATE(,9,17)</f>
        <v>261</v>
      </c>
      <c r="B87" s="42">
        <v>2</v>
      </c>
      <c r="C87" s="42">
        <v>0</v>
      </c>
      <c r="D87" s="43">
        <v>30</v>
      </c>
      <c r="E87" s="47" t="s">
        <v>105</v>
      </c>
    </row>
    <row r="88" spans="1:5">
      <c r="A88" s="41">
        <f>DATE(,9,18)</f>
        <v>262</v>
      </c>
      <c r="B88" s="42">
        <v>0</v>
      </c>
      <c r="C88" s="42">
        <v>0</v>
      </c>
      <c r="D88" s="43">
        <v>18</v>
      </c>
      <c r="E88" s="47"/>
    </row>
    <row r="89" spans="1:5">
      <c r="A89" s="41">
        <v>41901</v>
      </c>
      <c r="B89" s="42">
        <v>0</v>
      </c>
      <c r="C89" s="42">
        <v>0</v>
      </c>
      <c r="D89" s="43">
        <v>49</v>
      </c>
      <c r="E89" s="47"/>
    </row>
    <row r="90" spans="1:5">
      <c r="A90" s="41">
        <v>41902</v>
      </c>
      <c r="B90" s="42">
        <v>2</v>
      </c>
      <c r="C90" s="42">
        <v>0</v>
      </c>
      <c r="D90" s="43">
        <v>41</v>
      </c>
      <c r="E90" s="47" t="s">
        <v>106</v>
      </c>
    </row>
    <row r="91" spans="1:5">
      <c r="A91" s="41">
        <v>41903</v>
      </c>
      <c r="B91" s="42">
        <v>0</v>
      </c>
      <c r="C91" s="42">
        <v>0</v>
      </c>
      <c r="D91" s="43">
        <v>24</v>
      </c>
      <c r="E91" s="47"/>
    </row>
    <row r="92" spans="1:5">
      <c r="A92" s="41">
        <v>41904</v>
      </c>
      <c r="B92" s="42">
        <v>0</v>
      </c>
      <c r="C92" s="42">
        <v>0</v>
      </c>
      <c r="D92" s="43"/>
      <c r="E92" s="47"/>
    </row>
    <row r="93" spans="1:5">
      <c r="A93" s="41">
        <v>41905</v>
      </c>
      <c r="B93" s="42">
        <v>0</v>
      </c>
      <c r="C93" s="42">
        <v>0</v>
      </c>
      <c r="D93" s="43">
        <v>11</v>
      </c>
      <c r="E93" s="47"/>
    </row>
    <row r="94" spans="1:5">
      <c r="A94" s="41">
        <v>41906</v>
      </c>
      <c r="B94" s="42">
        <v>0</v>
      </c>
      <c r="C94" s="42">
        <v>0</v>
      </c>
      <c r="D94" s="43">
        <v>23</v>
      </c>
      <c r="E94" s="47"/>
    </row>
    <row r="95" spans="1:5">
      <c r="A95" s="41">
        <v>41907</v>
      </c>
      <c r="B95" s="42">
        <v>0</v>
      </c>
      <c r="C95" s="42">
        <v>0</v>
      </c>
      <c r="D95" s="43">
        <v>17</v>
      </c>
      <c r="E95" s="47"/>
    </row>
    <row r="96" spans="1:5">
      <c r="A96" s="41">
        <v>41908</v>
      </c>
      <c r="B96" s="42">
        <v>0</v>
      </c>
      <c r="C96" s="42">
        <v>0</v>
      </c>
      <c r="D96" s="43">
        <v>29</v>
      </c>
      <c r="E96" s="47"/>
    </row>
    <row r="97" spans="1:5">
      <c r="A97" s="41">
        <v>41909</v>
      </c>
      <c r="B97" s="42">
        <v>0</v>
      </c>
      <c r="C97" s="42">
        <v>0</v>
      </c>
      <c r="D97" s="43">
        <v>14</v>
      </c>
      <c r="E97" s="47"/>
    </row>
    <row r="98" spans="1:5">
      <c r="A98" s="41">
        <v>41910</v>
      </c>
      <c r="B98" s="42">
        <v>0</v>
      </c>
      <c r="C98" s="42">
        <v>0</v>
      </c>
      <c r="D98" s="43">
        <v>23</v>
      </c>
      <c r="E98" s="47"/>
    </row>
    <row r="99" spans="1:5">
      <c r="A99" s="41">
        <v>41911</v>
      </c>
      <c r="B99" s="42">
        <v>2</v>
      </c>
      <c r="C99" s="42">
        <v>0</v>
      </c>
      <c r="D99" s="43">
        <v>17</v>
      </c>
      <c r="E99" s="47" t="s">
        <v>106</v>
      </c>
    </row>
    <row r="100" spans="1:5">
      <c r="A100" s="41">
        <v>41912</v>
      </c>
      <c r="B100" s="42">
        <v>0</v>
      </c>
      <c r="C100" s="42">
        <v>0</v>
      </c>
      <c r="D100" s="43">
        <v>29</v>
      </c>
      <c r="E100" s="47"/>
    </row>
    <row r="101" spans="1:5">
      <c r="A101" s="41">
        <v>41913</v>
      </c>
      <c r="B101" s="42">
        <v>0</v>
      </c>
      <c r="C101" s="42">
        <v>0</v>
      </c>
      <c r="D101" s="43">
        <v>10</v>
      </c>
      <c r="E101" s="47" t="s">
        <v>107</v>
      </c>
    </row>
    <row r="102" spans="1:5" s="49" customFormat="1" ht="15.75">
      <c r="A102" s="50" t="s">
        <v>109</v>
      </c>
      <c r="B102" s="51">
        <f>SUM(B3:B101)</f>
        <v>1228</v>
      </c>
      <c r="C102" s="51">
        <f t="shared" ref="C102:D102" si="0">SUM(C3:C101)</f>
        <v>17</v>
      </c>
      <c r="D102" s="51">
        <f t="shared" si="0"/>
        <v>8135</v>
      </c>
      <c r="E102" s="51"/>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Prioritization</vt:lpstr>
      <vt:lpstr>Passage Benefits Modeling</vt:lpstr>
      <vt:lpstr>JDA North Collection #s</vt:lpstr>
      <vt:lpstr>Prioritization!Print_Area</vt:lpstr>
    </vt:vector>
  </TitlesOfParts>
  <Company>USACE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USACE</dc:creator>
  <cp:lastModifiedBy>USACE</cp:lastModifiedBy>
  <cp:lastPrinted>2015-04-02T16:56:41Z</cp:lastPrinted>
  <dcterms:created xsi:type="dcterms:W3CDTF">2015-01-16T23:23:51Z</dcterms:created>
  <dcterms:modified xsi:type="dcterms:W3CDTF">2015-06-17T23:02:35Z</dcterms:modified>
</cp:coreProperties>
</file>